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240" windowWidth="15900" windowHeight="8850" activeTab="0"/>
  </bookViews>
  <sheets>
    <sheet name="Dairy gas Int Combustion" sheetId="1" r:id="rId1"/>
  </sheets>
  <externalReferences>
    <externalReference r:id="rId4"/>
  </externalReferences>
  <definedNames>
    <definedName name="_xlnm.Print_Area" localSheetId="0">'Dairy gas Int Combustion'!$A$1:$K$93</definedName>
  </definedNames>
  <calcPr fullCalcOnLoad="1"/>
</workbook>
</file>

<file path=xl/sharedStrings.xml><?xml version="1.0" encoding="utf-8"?>
<sst xmlns="http://schemas.openxmlformats.org/spreadsheetml/2006/main" count="432" uniqueCount="137">
  <si>
    <t>Facility:</t>
  </si>
  <si>
    <t>ID#:</t>
  </si>
  <si>
    <t>Project #:</t>
  </si>
  <si>
    <t>CAS#</t>
  </si>
  <si>
    <t>Applicability</t>
  </si>
  <si>
    <t>Last Update</t>
  </si>
  <si>
    <t>Matthew Cegielski</t>
  </si>
  <si>
    <t>References:</t>
  </si>
  <si>
    <t>Name</t>
  </si>
  <si>
    <t>Author or updater</t>
  </si>
  <si>
    <t xml:space="preserve">Formula </t>
  </si>
  <si>
    <t>Formaldehyde</t>
  </si>
  <si>
    <t>Benzene</t>
  </si>
  <si>
    <t>Ethyl Benzene</t>
  </si>
  <si>
    <t>Toluene</t>
  </si>
  <si>
    <t>Xylenes</t>
  </si>
  <si>
    <t>Ammonia</t>
  </si>
  <si>
    <t>Chlorobenzene</t>
  </si>
  <si>
    <t>Hydrogen Sulfide</t>
  </si>
  <si>
    <t>Perchloroethylene</t>
  </si>
  <si>
    <t xml:space="preserve">Substance </t>
  </si>
  <si>
    <t>Acetaldehyde</t>
  </si>
  <si>
    <t>Acrolein</t>
  </si>
  <si>
    <t>Naphthalene</t>
  </si>
  <si>
    <t>Methane %</t>
  </si>
  <si>
    <t>NMHC % Destruction</t>
  </si>
  <si>
    <t>Total LB/HR</t>
  </si>
  <si>
    <t>Total LB/YR</t>
  </si>
  <si>
    <t>*Equipment Emission Factor         lbs/ MMscf</t>
  </si>
  <si>
    <t>~</t>
  </si>
  <si>
    <t>Dairy Biogas Methane Rate</t>
  </si>
  <si>
    <t>Dairy Biogas Rate</t>
  </si>
  <si>
    <t>MMscf/yr</t>
  </si>
  <si>
    <t>Carbon disulfide</t>
  </si>
  <si>
    <t>Carbonyl sulfide</t>
  </si>
  <si>
    <t>Chlorinated Fluorocarbon {CFC-113} {1,1,2-Trichloro-1,2,2-trifluoroethane}</t>
  </si>
  <si>
    <t>76131</t>
  </si>
  <si>
    <t>Carbon Tetrachloride</t>
  </si>
  <si>
    <t>Pyridine</t>
  </si>
  <si>
    <t>Styrene</t>
  </si>
  <si>
    <t>Phenol</t>
  </si>
  <si>
    <t>Aniline</t>
  </si>
  <si>
    <t>2-Chlorophenol</t>
  </si>
  <si>
    <t>Nitrobenzene</t>
  </si>
  <si>
    <t>2-Methylnaphthalene</t>
  </si>
  <si>
    <t>Phenanthrene</t>
  </si>
  <si>
    <t>Fluoranthene</t>
  </si>
  <si>
    <t>Sulfur Dioxide</t>
  </si>
  <si>
    <t>Cumene (Isopropylbenzene)</t>
  </si>
  <si>
    <t>1,2,4-Trimethylbenzene</t>
  </si>
  <si>
    <t>N-nitroso-di-n-propylamine</t>
  </si>
  <si>
    <t>Diethyl phthalate</t>
  </si>
  <si>
    <t>Dibutyl phthalate (Di-n-butylphthalate)</t>
  </si>
  <si>
    <t>Dairy Biogas Type</t>
  </si>
  <si>
    <t>Raw Gas</t>
  </si>
  <si>
    <t>Partially Clean Gas</t>
  </si>
  <si>
    <t>Clean Gas</t>
  </si>
  <si>
    <t>Raw Gas lbs/MMscf</t>
  </si>
  <si>
    <t>1,1,2,2-Tetrachloroethane</t>
  </si>
  <si>
    <t>Bis (2-chloro-1-methylethyl) ether</t>
  </si>
  <si>
    <t>Partially Clean Gas lbs/MMscf</t>
  </si>
  <si>
    <t xml:space="preserve"> Clean Gas lbs/MMscf</t>
  </si>
  <si>
    <t>Di(2-ethylhexyl) phthalate DEHP (bis-(2-ethylhexyl) phthalate</t>
  </si>
  <si>
    <t>Dairy Biogas LB/HR</t>
  </si>
  <si>
    <t>Dairy Biogas LB/YR</t>
  </si>
  <si>
    <t>^</t>
  </si>
  <si>
    <t xml:space="preserve">Cresols </t>
  </si>
  <si>
    <t>Uncombusted Dairy Biogas Rate</t>
  </si>
  <si>
    <t xml:space="preserve"> MMscf/hr</t>
  </si>
  <si>
    <t xml:space="preserve"> MMscf/Yr</t>
  </si>
  <si>
    <t>**Dairy Biogas Emission Factor         lbs/ MMscf</t>
  </si>
  <si>
    <t>2SLB Emission Factor         lbs/ MMscf</t>
  </si>
  <si>
    <t>4SLB Emission Factor         lbs/ MMscf</t>
  </si>
  <si>
    <t>4SRB Emission Factor         lbs/ MMscf</t>
  </si>
  <si>
    <t>2SLB</t>
  </si>
  <si>
    <t>4SLB</t>
  </si>
  <si>
    <t>4SRB</t>
  </si>
  <si>
    <t>1,1,2-Trichloroethane</t>
  </si>
  <si>
    <t>1,1-Dichloroethane</t>
  </si>
  <si>
    <t>1,2-Dichloropropane</t>
  </si>
  <si>
    <t>1,3-Butadiene</t>
  </si>
  <si>
    <t>2,2,4-Trimethylpentane</t>
  </si>
  <si>
    <t>Acenaphthene</t>
  </si>
  <si>
    <t>Acenaphthylene</t>
  </si>
  <si>
    <t>Anthracene</t>
  </si>
  <si>
    <t>Benz[a]anthracene</t>
  </si>
  <si>
    <t>Benzo[a]pyrene</t>
  </si>
  <si>
    <t>Benzo[b]fluoranthene</t>
  </si>
  <si>
    <t>Benzo[e]pyrene</t>
  </si>
  <si>
    <t>Benzo[g,h,i]perylene</t>
  </si>
  <si>
    <t>Benzo[k]fluoranthene</t>
  </si>
  <si>
    <t>Biphenyl</t>
  </si>
  <si>
    <t>Chloroform</t>
  </si>
  <si>
    <t>Chrysene</t>
  </si>
  <si>
    <t>Cyclohexane</t>
  </si>
  <si>
    <t xml:space="preserve">Ethylene dibromide </t>
  </si>
  <si>
    <t>Fluorene</t>
  </si>
  <si>
    <t>2-Methyl naphthalene</t>
  </si>
  <si>
    <t>Perylene</t>
  </si>
  <si>
    <t>Pyrene</t>
  </si>
  <si>
    <t>Indeno[1,2,3-cd]pyrene</t>
  </si>
  <si>
    <t>Methanol</t>
  </si>
  <si>
    <t xml:space="preserve">Methylene chloride </t>
  </si>
  <si>
    <t>Vinyl Chloride</t>
  </si>
  <si>
    <t>Dairy Biogas-Fired Internal Combustion</t>
  </si>
  <si>
    <t>Sulfur Dioxide (Non-VOC)</t>
  </si>
  <si>
    <t>Hydrogen Sulfide (Non-VOC)</t>
  </si>
  <si>
    <t>Ammonia (Non VOC)</t>
  </si>
  <si>
    <t>MMscf/hr</t>
  </si>
  <si>
    <t xml:space="preserve">Equipment </t>
  </si>
  <si>
    <r>
      <t>*The emission factors for methane (Natural Gas) internal combustion are from tables 3.2-1 “UNCONTROLLED EMISSION FACTORS FOR 2-STROKE LEAN-BURN ENGINES”, 3.2-2 “UNCONTROLLED EMISSION FACTORS FOR 4-STROKE LEAN-BURN ENGINES”, and 3.2-3 “UNCONTROLLED EMISSION FACTORS FOR 4-STROKE RICH-BURN ENGINES” in the July 2000 AP 42, Fifth Edition, Volume I, Chapter 3: Stationary Internal Combustion Sources, Section 2: Natural Gas-Fired Reciprocating Engines. **Methane content and Dairy Biomethane characterization is based on tables 15, 16, and 17 (Raw Gas), tables 21, 22, 23 (Partially Clean Gas), tables 30, 32 (Clean Gas) in the September 2009 report, Pipeline Quality Biomethane: North American Guidance Document for Introduction o f Dairy Waste Derived Biomethane Into Existing Natural Gas Networks.</t>
    </r>
    <r>
      <rPr>
        <i/>
        <sz val="10"/>
        <rFont val="Arial"/>
        <family val="2"/>
      </rPr>
      <t xml:space="preserve"> </t>
    </r>
    <r>
      <rPr>
        <sz val="10"/>
        <rFont val="Arial"/>
        <family val="2"/>
      </rPr>
      <t>~Substance not included in NGICE reference ^Substance not included in Dairy Biomethane characterization</t>
    </r>
  </si>
  <si>
    <t>VOC Control %</t>
  </si>
  <si>
    <t>VOC g/ Bhp-hr</t>
  </si>
  <si>
    <t>Uncontrolled value</t>
  </si>
  <si>
    <t>Uncontrolled VOC g/ Bhp-hr</t>
  </si>
  <si>
    <t>Methane Combustion LB/HR</t>
  </si>
  <si>
    <t xml:space="preserve"> Methane Combustion LB/YR</t>
  </si>
  <si>
    <t>1,3-Dichloropropene</t>
  </si>
  <si>
    <t>PAH's#</t>
  </si>
  <si>
    <t>#According to EPA, PAH's value includes Naphthalene. Corrected value.</t>
  </si>
  <si>
    <t>Enter the Dairy Biogas rate (if unknown divide the MMBtu/hr rating by a 1,000 to convert to MMscf. Then multiply by 8,760 hours/yr to get the yearly value) and enter the % methane in whole numbers, default is 60 (Clean gas 94%). Enter the Non-Methane Hydrocarbon (NMHC) destruction efficiency in whole numbers, default is 98.</t>
  </si>
  <si>
    <t>4SLB CAT</t>
  </si>
  <si>
    <t>4SRB CAT</t>
  </si>
  <si>
    <t xml:space="preserve">Enter the number that corresponds to the equipment rating and type (1-5) for your unit. Type 4 and 5 are for the use of a catalyst. The use of a catalyst reduces the TACS by 76% (District policy, RICE NESHAPS). Enter the Dairy Biogas type (1-3). </t>
  </si>
  <si>
    <t>4SLB CAT Emission Factor         lbs/ MMscf</t>
  </si>
  <si>
    <t>4SRB CAT Emission Factor         lbs/ MMscf</t>
  </si>
  <si>
    <t>VOC Control</t>
  </si>
  <si>
    <t>Y</t>
  </si>
  <si>
    <t>N</t>
  </si>
  <si>
    <t>N/A</t>
  </si>
  <si>
    <t>Choose N from the dropdown menu for VOC Control when using catalyst reduction (equipment type 4 and 5). Otherwise, choose Y and enter the VOC value in g/bhp-hr. VOC values cannot be greater than uncontrolled value of 0.3954 for 2SLB, 0.38881 for 4SLB, and  0.09885 for 4SRB. The VOC control reduction will be calculated in the box to the left and only applies to the methane combustion. Emissions are calculated by the summmation of the multiplication of the Methane Rate, and the Uncombusted Dairy Biogas rate and their Emission Factors.</t>
  </si>
  <si>
    <t>Pollutants required for toxic reporting. Current as of update date</t>
  </si>
  <si>
    <t>Use this spreadsheet for Dairy Biogas-Fired Internal Combustion (2 Stroke Lean Burn (2SLB), 4 Stroke Lean Burn (4SLB), 4 Stroke Rich Burn (4SRB)). Entries required in yellow areas, output in gray areas.</t>
  </si>
  <si>
    <t>Ethyl Chloride (Chloroethane)</t>
  </si>
  <si>
    <t>Ethylene dichloride (EDC)</t>
  </si>
  <si>
    <t>Hexane</t>
  </si>
  <si>
    <t>Isobutyraldehyde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</si>
</sst>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000"/>
    <numFmt numFmtId="174" formatCode="0.00000"/>
    <numFmt numFmtId="175" formatCode="0.000000"/>
    <numFmt numFmtId="176" formatCode="#,##0.0"/>
    <numFmt numFmtId="177" formatCode="0.0"/>
    <numFmt numFmtId="178" formatCode="#,##0.000"/>
    <numFmt numFmtId="179" formatCode="0.000E+00"/>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14"/>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C0C0C0"/>
        <bgColor indexed="64"/>
      </patternFill>
    </fill>
    <fill>
      <patternFill patternType="solid">
        <fgColor theme="0" tint="-0.4999699890613556"/>
        <bgColor indexed="64"/>
      </patternFill>
    </fill>
    <fill>
      <patternFill patternType="solid">
        <fgColor indexed="11"/>
        <bgColor indexed="64"/>
      </patternFill>
    </fill>
    <fill>
      <patternFill patternType="solid">
        <fgColor rgb="FF0070C0"/>
        <bgColor indexed="64"/>
      </patternFill>
    </fill>
    <fill>
      <patternFill patternType="solid">
        <fgColor rgb="FF00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double"/>
      <bottom>
        <color indexed="63"/>
      </bottom>
    </border>
    <border>
      <left style="medium"/>
      <right style="medium"/>
      <top style="medium"/>
      <bottom style="medium"/>
    </border>
    <border>
      <left style="thin"/>
      <right style="thin"/>
      <top style="thin"/>
      <bottom style="thin"/>
    </border>
    <border>
      <left style="medium"/>
      <right>
        <color indexed="63"/>
      </right>
      <top>
        <color indexed="63"/>
      </top>
      <bottom style="medium"/>
    </border>
    <border>
      <left>
        <color indexed="63"/>
      </left>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9">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3" fillId="0" borderId="17" xfId="0" applyFont="1" applyBorder="1" applyAlignment="1">
      <alignment wrapText="1"/>
    </xf>
    <xf numFmtId="0" fontId="3" fillId="0" borderId="18" xfId="0" applyFont="1" applyBorder="1" applyAlignment="1">
      <alignment horizontal="center" wrapText="1"/>
    </xf>
    <xf numFmtId="11" fontId="0" fillId="0" borderId="18" xfId="0" applyNumberFormat="1" applyBorder="1" applyAlignment="1">
      <alignment/>
    </xf>
    <xf numFmtId="0" fontId="0" fillId="0" borderId="19"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0" borderId="0" xfId="0" applyFill="1" applyBorder="1" applyAlignment="1">
      <alignment/>
    </xf>
    <xf numFmtId="11" fontId="0" fillId="0" borderId="0" xfId="0" applyNumberFormat="1" applyBorder="1" applyAlignment="1">
      <alignment horizontal="center"/>
    </xf>
    <xf numFmtId="11" fontId="0" fillId="0" borderId="20" xfId="0" applyNumberFormat="1" applyBorder="1" applyAlignment="1">
      <alignment horizontal="center"/>
    </xf>
    <xf numFmtId="11" fontId="0" fillId="0" borderId="0" xfId="0" applyNumberFormat="1" applyFill="1" applyBorder="1" applyAlignment="1">
      <alignment horizontal="center"/>
    </xf>
    <xf numFmtId="11" fontId="0" fillId="0" borderId="10" xfId="0" applyNumberFormat="1" applyBorder="1" applyAlignment="1">
      <alignment horizontal="center"/>
    </xf>
    <xf numFmtId="11" fontId="0" fillId="0" borderId="21" xfId="0" applyNumberFormat="1" applyBorder="1" applyAlignment="1">
      <alignment horizontal="center"/>
    </xf>
    <xf numFmtId="0" fontId="0" fillId="0" borderId="16" xfId="0" applyBorder="1" applyAlignment="1">
      <alignment/>
    </xf>
    <xf numFmtId="11" fontId="0" fillId="0" borderId="0" xfId="0" applyNumberFormat="1" applyAlignment="1">
      <alignment horizontal="center"/>
    </xf>
    <xf numFmtId="0" fontId="0" fillId="0" borderId="22" xfId="0" applyBorder="1" applyAlignment="1">
      <alignment horizontal="center" wrapText="1"/>
    </xf>
    <xf numFmtId="0" fontId="0" fillId="0" borderId="13" xfId="0" applyFill="1" applyBorder="1" applyAlignment="1">
      <alignment/>
    </xf>
    <xf numFmtId="0" fontId="0" fillId="0" borderId="23" xfId="0" applyFill="1" applyBorder="1" applyAlignment="1">
      <alignment horizontal="center"/>
    </xf>
    <xf numFmtId="11" fontId="0" fillId="0" borderId="23" xfId="0" applyNumberFormat="1" applyFill="1" applyBorder="1" applyAlignment="1">
      <alignment horizontal="center" wrapText="1"/>
    </xf>
    <xf numFmtId="1" fontId="3" fillId="0" borderId="24" xfId="0" applyNumberFormat="1" applyFont="1" applyFill="1" applyBorder="1" applyAlignment="1">
      <alignment horizontal="center"/>
    </xf>
    <xf numFmtId="1" fontId="3" fillId="0" borderId="24" xfId="0" applyNumberFormat="1" applyFont="1" applyFill="1" applyBorder="1" applyAlignment="1">
      <alignment horizontal="center" wrapText="1"/>
    </xf>
    <xf numFmtId="11" fontId="0" fillId="34" borderId="0" xfId="0" applyNumberFormat="1" applyFont="1" applyFill="1" applyAlignment="1">
      <alignment horizontal="center"/>
    </xf>
    <xf numFmtId="0" fontId="3" fillId="0" borderId="0" xfId="0" applyFont="1" applyAlignment="1">
      <alignment/>
    </xf>
    <xf numFmtId="0" fontId="3" fillId="0" borderId="0" xfId="0" applyFont="1" applyAlignment="1">
      <alignment horizontal="center"/>
    </xf>
    <xf numFmtId="11" fontId="0" fillId="0" borderId="0"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0" xfId="0" applyNumberFormat="1" applyFont="1" applyBorder="1" applyAlignment="1">
      <alignment horizontal="center"/>
    </xf>
    <xf numFmtId="11" fontId="3" fillId="0" borderId="0" xfId="0" applyNumberFormat="1" applyFont="1" applyAlignment="1">
      <alignment horizontal="center"/>
    </xf>
    <xf numFmtId="11" fontId="3" fillId="0" borderId="0" xfId="0" applyNumberFormat="1" applyFont="1" applyFill="1" applyBorder="1" applyAlignment="1">
      <alignment horizontal="center"/>
    </xf>
    <xf numFmtId="11" fontId="3" fillId="0" borderId="20" xfId="0" applyNumberFormat="1" applyFont="1" applyBorder="1" applyAlignment="1">
      <alignment horizontal="center"/>
    </xf>
    <xf numFmtId="11" fontId="0" fillId="35" borderId="0" xfId="0" applyNumberFormat="1" applyFont="1" applyFill="1" applyAlignment="1">
      <alignment horizontal="center"/>
    </xf>
    <xf numFmtId="11" fontId="0" fillId="34" borderId="10" xfId="0" applyNumberFormat="1" applyFont="1" applyFill="1" applyBorder="1" applyAlignment="1">
      <alignment horizontal="center"/>
    </xf>
    <xf numFmtId="11" fontId="0" fillId="0" borderId="11" xfId="0" applyNumberFormat="1" applyFont="1" applyBorder="1" applyAlignment="1">
      <alignment horizontal="center"/>
    </xf>
    <xf numFmtId="11" fontId="0" fillId="35" borderId="10" xfId="0" applyNumberFormat="1" applyFont="1" applyFill="1" applyBorder="1" applyAlignment="1">
      <alignment horizontal="center"/>
    </xf>
    <xf numFmtId="11" fontId="0" fillId="35" borderId="20" xfId="0" applyNumberFormat="1" applyFont="1" applyFill="1" applyBorder="1" applyAlignment="1">
      <alignment horizontal="center"/>
    </xf>
    <xf numFmtId="11" fontId="0" fillId="34" borderId="20" xfId="0" applyNumberFormat="1" applyFont="1" applyFill="1" applyBorder="1" applyAlignment="1">
      <alignment horizontal="center"/>
    </xf>
    <xf numFmtId="11" fontId="0" fillId="34" borderId="21" xfId="0" applyNumberFormat="1" applyFont="1" applyFill="1" applyBorder="1" applyAlignment="1">
      <alignment horizontal="center"/>
    </xf>
    <xf numFmtId="11" fontId="0" fillId="0" borderId="25" xfId="0" applyNumberFormat="1" applyFont="1" applyBorder="1" applyAlignment="1">
      <alignment horizontal="center"/>
    </xf>
    <xf numFmtId="11" fontId="0" fillId="35" borderId="21" xfId="0" applyNumberFormat="1" applyFont="1" applyFill="1" applyBorder="1" applyAlignment="1">
      <alignment horizontal="center"/>
    </xf>
    <xf numFmtId="11" fontId="0" fillId="0" borderId="26" xfId="0" applyNumberFormat="1" applyFont="1" applyBorder="1" applyAlignment="1">
      <alignment horizontal="center" wrapText="1"/>
    </xf>
    <xf numFmtId="11" fontId="3" fillId="0" borderId="10" xfId="0" applyNumberFormat="1" applyFont="1" applyBorder="1" applyAlignment="1">
      <alignment horizontal="center" wrapText="1"/>
    </xf>
    <xf numFmtId="11" fontId="0" fillId="0" borderId="10" xfId="0" applyNumberFormat="1" applyFont="1" applyBorder="1" applyAlignment="1">
      <alignment horizontal="center" wrapText="1"/>
    </xf>
    <xf numFmtId="11" fontId="0" fillId="35" borderId="0" xfId="0" applyNumberFormat="1" applyFont="1" applyFill="1" applyBorder="1" applyAlignment="1">
      <alignment horizontal="center"/>
    </xf>
    <xf numFmtId="11" fontId="0" fillId="34" borderId="11" xfId="0" applyNumberFormat="1" applyFont="1" applyFill="1" applyBorder="1" applyAlignment="1">
      <alignment horizontal="center"/>
    </xf>
    <xf numFmtId="11" fontId="0" fillId="0" borderId="0" xfId="0" applyNumberFormat="1" applyFont="1" applyFill="1" applyBorder="1" applyAlignment="1">
      <alignment horizontal="center"/>
    </xf>
    <xf numFmtId="11" fontId="0" fillId="0" borderId="0" xfId="0" applyNumberFormat="1" applyFont="1" applyAlignment="1">
      <alignment horizontal="center"/>
    </xf>
    <xf numFmtId="11" fontId="0" fillId="34" borderId="15" xfId="0" applyNumberFormat="1" applyFont="1" applyFill="1" applyBorder="1" applyAlignment="1">
      <alignment horizontal="center"/>
    </xf>
    <xf numFmtId="11" fontId="0" fillId="34" borderId="23" xfId="0" applyNumberFormat="1" applyFont="1" applyFill="1" applyBorder="1" applyAlignment="1">
      <alignment horizontal="center"/>
    </xf>
    <xf numFmtId="11" fontId="0" fillId="34" borderId="27" xfId="0" applyNumberFormat="1" applyFont="1" applyFill="1" applyBorder="1" applyAlignment="1">
      <alignment horizontal="center"/>
    </xf>
    <xf numFmtId="11" fontId="0" fillId="34" borderId="28" xfId="0" applyNumberFormat="1" applyFont="1" applyFill="1" applyBorder="1" applyAlignment="1">
      <alignment horizontal="center"/>
    </xf>
    <xf numFmtId="11" fontId="0" fillId="34" borderId="29" xfId="0" applyNumberFormat="1" applyFont="1" applyFill="1" applyBorder="1" applyAlignment="1">
      <alignment horizontal="center"/>
    </xf>
    <xf numFmtId="0" fontId="0" fillId="0" borderId="20" xfId="0" applyBorder="1" applyAlignment="1">
      <alignment/>
    </xf>
    <xf numFmtId="0" fontId="0" fillId="0" borderId="22" xfId="0" applyFont="1" applyBorder="1" applyAlignment="1">
      <alignment horizontal="center" wrapText="1"/>
    </xf>
    <xf numFmtId="11"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3" xfId="0" applyBorder="1" applyAlignment="1">
      <alignment horizontal="center" vertical="center"/>
    </xf>
    <xf numFmtId="11" fontId="0" fillId="0" borderId="23" xfId="0" applyNumberFormat="1" applyFill="1" applyBorder="1" applyAlignment="1">
      <alignment horizontal="center" vertical="center" wrapText="1"/>
    </xf>
    <xf numFmtId="0" fontId="0" fillId="33" borderId="23" xfId="0" applyFill="1" applyBorder="1" applyAlignment="1">
      <alignment horizontal="center" vertical="center"/>
    </xf>
    <xf numFmtId="2" fontId="0" fillId="36" borderId="23" xfId="0" applyNumberFormat="1" applyFill="1" applyBorder="1" applyAlignment="1">
      <alignment horizontal="center" vertical="center"/>
    </xf>
    <xf numFmtId="11" fontId="0" fillId="34" borderId="23" xfId="0" applyNumberFormat="1" applyFill="1" applyBorder="1" applyAlignment="1">
      <alignment horizontal="center" vertical="center"/>
    </xf>
    <xf numFmtId="11" fontId="0" fillId="34" borderId="23" xfId="0" applyNumberFormat="1" applyFill="1" applyBorder="1" applyAlignment="1">
      <alignment horizontal="center" vertical="center" wrapText="1"/>
    </xf>
    <xf numFmtId="11" fontId="3" fillId="35" borderId="23"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11" fontId="0" fillId="0" borderId="23" xfId="0" applyNumberFormat="1" applyFont="1" applyFill="1" applyBorder="1" applyAlignment="1">
      <alignment horizontal="center" vertical="center" wrapText="1"/>
    </xf>
    <xf numFmtId="0" fontId="0" fillId="33" borderId="23" xfId="0" applyFill="1" applyBorder="1" applyAlignment="1">
      <alignment horizontal="center" vertical="center" wrapText="1"/>
    </xf>
    <xf numFmtId="0" fontId="0" fillId="0" borderId="20" xfId="0" applyBorder="1" applyAlignment="1">
      <alignment vertical="center"/>
    </xf>
    <xf numFmtId="0" fontId="0" fillId="0" borderId="23" xfId="0" applyBorder="1" applyAlignment="1">
      <alignment/>
    </xf>
    <xf numFmtId="0" fontId="0" fillId="0" borderId="30" xfId="0" applyFill="1" applyBorder="1" applyAlignment="1">
      <alignment horizontal="center" wrapText="1"/>
    </xf>
    <xf numFmtId="11" fontId="0" fillId="0" borderId="30" xfId="0" applyNumberFormat="1" applyFill="1" applyBorder="1" applyAlignment="1">
      <alignment horizontal="center" wrapText="1"/>
    </xf>
    <xf numFmtId="0" fontId="3" fillId="0" borderId="0" xfId="0" applyFont="1" applyFill="1" applyBorder="1" applyAlignment="1">
      <alignment wrapText="1"/>
    </xf>
    <xf numFmtId="174" fontId="0" fillId="0" borderId="0" xfId="0" applyNumberFormat="1" applyFont="1" applyFill="1" applyBorder="1" applyAlignment="1">
      <alignment horizontal="center" vertical="center"/>
    </xf>
    <xf numFmtId="174" fontId="3" fillId="0" borderId="0" xfId="0" applyNumberFormat="1" applyFont="1" applyAlignment="1">
      <alignment horizontal="center" vertical="center"/>
    </xf>
    <xf numFmtId="174" fontId="3" fillId="37" borderId="23" xfId="0" applyNumberFormat="1" applyFont="1" applyFill="1" applyBorder="1" applyAlignment="1">
      <alignment horizontal="center" vertical="center"/>
    </xf>
    <xf numFmtId="2" fontId="0" fillId="37" borderId="23" xfId="0" applyNumberFormat="1" applyFill="1" applyBorder="1" applyAlignment="1">
      <alignment horizontal="center"/>
    </xf>
    <xf numFmtId="174" fontId="0" fillId="36" borderId="23" xfId="0" applyNumberFormat="1" applyFont="1" applyFill="1" applyBorder="1" applyAlignment="1">
      <alignment horizontal="center" vertical="center"/>
    </xf>
    <xf numFmtId="11" fontId="0" fillId="0" borderId="28" xfId="0" applyNumberFormat="1" applyFont="1" applyFill="1" applyBorder="1" applyAlignment="1">
      <alignment horizontal="center" wrapText="1"/>
    </xf>
    <xf numFmtId="2" fontId="0" fillId="0" borderId="28" xfId="0" applyNumberFormat="1" applyFill="1" applyBorder="1" applyAlignment="1">
      <alignment horizontal="center"/>
    </xf>
    <xf numFmtId="0" fontId="3" fillId="0" borderId="23" xfId="0" applyFont="1" applyFill="1" applyBorder="1" applyAlignment="1">
      <alignment horizontal="center" wrapText="1"/>
    </xf>
    <xf numFmtId="0" fontId="0" fillId="0" borderId="23" xfId="0" applyFont="1" applyBorder="1" applyAlignment="1">
      <alignment horizontal="center" vertical="center"/>
    </xf>
    <xf numFmtId="0" fontId="0" fillId="0" borderId="23" xfId="0" applyFont="1" applyFill="1" applyBorder="1" applyAlignment="1">
      <alignment horizontal="center" vertical="center" wrapText="1"/>
    </xf>
    <xf numFmtId="0" fontId="0" fillId="0" borderId="23" xfId="0" applyBorder="1" applyAlignment="1">
      <alignment/>
    </xf>
    <xf numFmtId="0" fontId="0" fillId="0" borderId="29" xfId="0" applyFont="1" applyBorder="1" applyAlignment="1">
      <alignment horizontal="center" wrapText="1"/>
    </xf>
    <xf numFmtId="0" fontId="3" fillId="0" borderId="0" xfId="0" applyFont="1" applyBorder="1" applyAlignment="1">
      <alignment horizontal="center" vertical="center" wrapText="1"/>
    </xf>
    <xf numFmtId="176" fontId="0" fillId="33" borderId="15" xfId="0" applyNumberFormat="1" applyFill="1" applyBorder="1" applyAlignment="1">
      <alignment horizontal="center" vertical="center"/>
    </xf>
    <xf numFmtId="0" fontId="0" fillId="0" borderId="15" xfId="0" applyFill="1" applyBorder="1" applyAlignment="1">
      <alignment/>
    </xf>
    <xf numFmtId="0" fontId="0" fillId="0" borderId="23" xfId="0" applyFont="1" applyFill="1" applyBorder="1" applyAlignment="1">
      <alignment horizontal="center" vertical="center"/>
    </xf>
    <xf numFmtId="0" fontId="0" fillId="0" borderId="23" xfId="0" applyFont="1" applyBorder="1" applyAlignment="1">
      <alignment horizontal="center" vertical="center" wrapText="1"/>
    </xf>
    <xf numFmtId="0" fontId="0" fillId="38" borderId="23" xfId="0" applyFill="1" applyBorder="1" applyAlignment="1">
      <alignment/>
    </xf>
    <xf numFmtId="2" fontId="0" fillId="36" borderId="28" xfId="0" applyNumberFormat="1" applyFill="1" applyBorder="1" applyAlignment="1">
      <alignment horizontal="center"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11" fontId="0" fillId="0" borderId="29" xfId="0" applyNumberFormat="1" applyFont="1" applyFill="1" applyBorder="1" applyAlignment="1">
      <alignment horizontal="center" vertical="center" wrapText="1"/>
    </xf>
    <xf numFmtId="0" fontId="0" fillId="36" borderId="23" xfId="0" applyFill="1" applyBorder="1" applyAlignment="1">
      <alignment horizontal="center"/>
    </xf>
    <xf numFmtId="0" fontId="0" fillId="0" borderId="23" xfId="0" applyFont="1" applyBorder="1" applyAlignment="1">
      <alignment horizontal="center"/>
    </xf>
    <xf numFmtId="11" fontId="0" fillId="34" borderId="31" xfId="0" applyNumberFormat="1" applyFont="1" applyFill="1" applyBorder="1" applyAlignment="1">
      <alignment horizontal="center"/>
    </xf>
    <xf numFmtId="0" fontId="3" fillId="0" borderId="0" xfId="0" applyFont="1" applyBorder="1" applyAlignment="1">
      <alignment vertical="center" wrapText="1"/>
    </xf>
    <xf numFmtId="0" fontId="3" fillId="0" borderId="0" xfId="0" applyNumberFormat="1" applyFont="1" applyBorder="1" applyAlignment="1">
      <alignment horizontal="center" vertical="center" wrapText="1"/>
    </xf>
    <xf numFmtId="0" fontId="3" fillId="0" borderId="11" xfId="0" applyFont="1" applyBorder="1" applyAlignment="1">
      <alignment horizontal="left" vertical="center" wrapText="1"/>
    </xf>
    <xf numFmtId="0" fontId="3" fillId="39" borderId="0" xfId="0" applyFont="1" applyFill="1" applyAlignment="1">
      <alignment vertical="center"/>
    </xf>
    <xf numFmtId="0" fontId="3" fillId="39" borderId="0" xfId="0" applyNumberFormat="1" applyFont="1" applyFill="1" applyAlignment="1">
      <alignment horizontal="center" vertical="center"/>
    </xf>
    <xf numFmtId="0" fontId="3" fillId="39" borderId="11" xfId="0" applyFont="1" applyFill="1" applyBorder="1" applyAlignment="1">
      <alignment horizontal="left" vertical="center" wrapText="1"/>
    </xf>
    <xf numFmtId="0" fontId="3" fillId="39" borderId="0" xfId="0" applyFont="1" applyFill="1" applyBorder="1" applyAlignment="1">
      <alignment horizontal="center" vertical="center" wrapText="1"/>
    </xf>
    <xf numFmtId="0" fontId="3" fillId="0" borderId="0" xfId="0" applyFont="1" applyAlignment="1">
      <alignment vertical="center"/>
    </xf>
    <xf numFmtId="0" fontId="3" fillId="0" borderId="0" xfId="0" applyNumberFormat="1" applyFont="1" applyAlignment="1">
      <alignment horizontal="center" vertical="center"/>
    </xf>
    <xf numFmtId="0" fontId="3" fillId="39" borderId="11" xfId="0" applyFont="1" applyFill="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horizontal="left" vertical="center" wrapText="1"/>
    </xf>
    <xf numFmtId="0" fontId="6" fillId="39" borderId="0" xfId="0" applyFont="1" applyFill="1" applyAlignment="1">
      <alignment vertical="center" wrapText="1"/>
    </xf>
    <xf numFmtId="49" fontId="3" fillId="39" borderId="0" xfId="0" applyNumberFormat="1" applyFont="1" applyFill="1" applyAlignment="1">
      <alignment horizontal="center" vertical="center"/>
    </xf>
    <xf numFmtId="0" fontId="6" fillId="0" borderId="0" xfId="0" applyFont="1" applyFill="1" applyAlignment="1">
      <alignment vertical="center" wrapText="1"/>
    </xf>
    <xf numFmtId="0" fontId="3" fillId="0" borderId="0" xfId="0" applyNumberFormat="1" applyFont="1" applyFill="1" applyAlignment="1">
      <alignment horizontal="center" vertical="center"/>
    </xf>
    <xf numFmtId="0" fontId="3" fillId="0" borderId="25" xfId="0" applyFont="1" applyBorder="1" applyAlignment="1">
      <alignment vertical="center" wrapText="1"/>
    </xf>
    <xf numFmtId="0" fontId="3" fillId="0" borderId="20" xfId="0" applyFont="1" applyBorder="1" applyAlignment="1">
      <alignment horizontal="center" vertical="center" wrapText="1"/>
    </xf>
    <xf numFmtId="0" fontId="0" fillId="40" borderId="0" xfId="0" applyFill="1" applyAlignment="1">
      <alignment/>
    </xf>
    <xf numFmtId="0" fontId="0" fillId="40" borderId="11"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0" xfId="0" applyFill="1" applyAlignment="1">
      <alignment horizontal="center"/>
    </xf>
    <xf numFmtId="0" fontId="0" fillId="40" borderId="0" xfId="0" applyFont="1" applyFill="1" applyBorder="1" applyAlignment="1">
      <alignment wrapText="1"/>
    </xf>
    <xf numFmtId="0" fontId="0" fillId="40" borderId="0" xfId="0" applyFill="1" applyBorder="1" applyAlignment="1">
      <alignment/>
    </xf>
    <xf numFmtId="11" fontId="0" fillId="40" borderId="0" xfId="0" applyNumberFormat="1" applyFill="1" applyBorder="1" applyAlignment="1">
      <alignment horizontal="center"/>
    </xf>
    <xf numFmtId="1" fontId="3" fillId="40" borderId="32" xfId="0" applyNumberFormat="1" applyFont="1" applyFill="1" applyBorder="1" applyAlignment="1">
      <alignment horizontal="center"/>
    </xf>
    <xf numFmtId="1" fontId="3" fillId="40" borderId="32" xfId="0" applyNumberFormat="1" applyFont="1" applyFill="1" applyBorder="1" applyAlignment="1">
      <alignment horizontal="center" wrapText="1"/>
    </xf>
    <xf numFmtId="11" fontId="0" fillId="0" borderId="0" xfId="57" applyNumberFormat="1" applyAlignment="1">
      <alignment horizontal="center"/>
      <protection/>
    </xf>
    <xf numFmtId="11" fontId="0" fillId="0" borderId="0" xfId="57" applyNumberFormat="1" applyBorder="1" applyAlignment="1">
      <alignment horizontal="center"/>
      <protection/>
    </xf>
    <xf numFmtId="0" fontId="3" fillId="41" borderId="11" xfId="0" applyFont="1" applyFill="1" applyBorder="1" applyAlignment="1">
      <alignment horizontal="left" wrapText="1"/>
    </xf>
    <xf numFmtId="0" fontId="3" fillId="41" borderId="0" xfId="0" applyFont="1" applyFill="1" applyBorder="1" applyAlignment="1">
      <alignment horizontal="center" wrapText="1"/>
    </xf>
    <xf numFmtId="0" fontId="3" fillId="41" borderId="0" xfId="0" applyFont="1" applyFill="1" applyAlignment="1">
      <alignment vertical="center"/>
    </xf>
    <xf numFmtId="0" fontId="3" fillId="41" borderId="0" xfId="0" applyNumberFormat="1" applyFont="1" applyFill="1" applyAlignment="1">
      <alignment horizontal="center" vertical="center"/>
    </xf>
    <xf numFmtId="11" fontId="0" fillId="0" borderId="0" xfId="57" applyNumberFormat="1" applyFont="1" applyBorder="1" applyAlignment="1">
      <alignment horizontal="center" wrapText="1"/>
      <protection/>
    </xf>
    <xf numFmtId="0" fontId="3" fillId="41" borderId="11" xfId="0" applyFont="1" applyFill="1" applyBorder="1" applyAlignment="1">
      <alignment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36" xfId="0" applyFont="1" applyBorder="1" applyAlignment="1">
      <alignment vertical="center" wrapText="1"/>
    </xf>
    <xf numFmtId="0" fontId="0" fillId="0" borderId="0"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3" fillId="0" borderId="41" xfId="0" applyFont="1"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0" fillId="39" borderId="44" xfId="0" applyFont="1" applyFill="1" applyBorder="1" applyAlignment="1">
      <alignment wrapText="1"/>
    </xf>
    <xf numFmtId="0" fontId="0" fillId="39" borderId="32" xfId="0" applyFill="1" applyBorder="1" applyAlignment="1">
      <alignment/>
    </xf>
    <xf numFmtId="0" fontId="0" fillId="39" borderId="45" xfId="0" applyFill="1" applyBorder="1" applyAlignment="1">
      <alignment/>
    </xf>
    <xf numFmtId="0" fontId="0" fillId="0" borderId="44" xfId="0" applyFont="1" applyBorder="1" applyAlignment="1">
      <alignment horizontal="left" vertical="center" wrapText="1"/>
    </xf>
    <xf numFmtId="0" fontId="0" fillId="0" borderId="32" xfId="0" applyBorder="1" applyAlignment="1">
      <alignment horizontal="left" vertical="center" wrapText="1"/>
    </xf>
    <xf numFmtId="0" fontId="0" fillId="0" borderId="45" xfId="0" applyBorder="1" applyAlignment="1">
      <alignment horizontal="left" vertical="center" wrapText="1"/>
    </xf>
    <xf numFmtId="0" fontId="0" fillId="0" borderId="15" xfId="0" applyFont="1" applyBorder="1" applyAlignment="1">
      <alignment horizontal="center" vertical="center" wrapText="1"/>
    </xf>
    <xf numFmtId="0" fontId="0" fillId="0" borderId="46" xfId="0" applyBorder="1" applyAlignment="1">
      <alignment horizontal="center" vertical="center" wrapText="1"/>
    </xf>
    <xf numFmtId="0" fontId="0" fillId="0" borderId="34" xfId="0" applyBorder="1" applyAlignment="1">
      <alignment wrapText="1"/>
    </xf>
    <xf numFmtId="0" fontId="0" fillId="0" borderId="35" xfId="0" applyBorder="1" applyAlignment="1">
      <alignment wrapText="1"/>
    </xf>
    <xf numFmtId="0" fontId="0"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8" fillId="0" borderId="4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20" xfId="0" applyFont="1" applyBorder="1" applyAlignment="1">
      <alignment horizontal="center" wrapText="1"/>
    </xf>
    <xf numFmtId="0" fontId="0" fillId="0" borderId="20" xfId="0" applyBorder="1" applyAlignment="1">
      <alignment wrapText="1"/>
    </xf>
    <xf numFmtId="0" fontId="0" fillId="0" borderId="21" xfId="0" applyBorder="1" applyAlignment="1">
      <alignment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46" xfId="0" applyBorder="1" applyAlignment="1">
      <alignment vertical="center" wrapText="1"/>
    </xf>
    <xf numFmtId="0" fontId="0" fillId="39" borderId="16" xfId="0" applyFill="1" applyBorder="1" applyAlignment="1">
      <alignment horizontal="center"/>
    </xf>
    <xf numFmtId="0" fontId="0" fillId="0" borderId="16" xfId="0" applyBorder="1" applyAlignment="1">
      <alignment/>
    </xf>
    <xf numFmtId="171" fontId="0" fillId="39" borderId="16" xfId="0" applyNumberFormat="1" applyFill="1" applyBorder="1" applyAlignment="1">
      <alignment horizontal="center"/>
    </xf>
    <xf numFmtId="171" fontId="0" fillId="39" borderId="46" xfId="0" applyNumberFormat="1" applyFill="1" applyBorder="1" applyAlignment="1">
      <alignment horizontal="center"/>
    </xf>
    <xf numFmtId="0" fontId="5" fillId="0" borderId="50" xfId="0" applyFont="1" applyBorder="1" applyAlignment="1">
      <alignment horizontal="center" wrapText="1"/>
    </xf>
    <xf numFmtId="0" fontId="7" fillId="0" borderId="51" xfId="0" applyFont="1" applyBorder="1" applyAlignment="1">
      <alignment horizontal="center"/>
    </xf>
    <xf numFmtId="0" fontId="7" fillId="0" borderId="52" xfId="0" applyFont="1" applyBorder="1" applyAlignment="1">
      <alignment horizontal="center"/>
    </xf>
    <xf numFmtId="0" fontId="0" fillId="0" borderId="49" xfId="0" applyFont="1" applyBorder="1" applyAlignment="1">
      <alignment horizontal="center" vertic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25"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IR\Toxics%20EF%20Draft\Internal%20Combustion\Spreadsheets\NG%20IC%20Engine%20GBHP%20%20Mod%20I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 IC2SLBE"/>
      <sheetName val="NG IC4SLBE"/>
      <sheetName val="NG IC4SRBE"/>
      <sheetName val="NG IC4SLBE CAT"/>
      <sheetName val="NG IC4SRBE CAT"/>
      <sheetName val="2SLB REF"/>
      <sheetName val="4SLB REF"/>
      <sheetName val="4SRB REF"/>
      <sheetName val="SD 4SLB CatOx Ref Ac"/>
      <sheetName val="SD 4SRB NSCR Ref Ac"/>
      <sheetName val="SD 2SLB CatOx Ref 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5"/>
  <sheetViews>
    <sheetView tabSelected="1" zoomScale="130" zoomScaleNormal="130" zoomScalePageLayoutView="0" workbookViewId="0" topLeftCell="A1">
      <selection activeCell="B4" sqref="B4"/>
    </sheetView>
  </sheetViews>
  <sheetFormatPr defaultColWidth="9.140625" defaultRowHeight="12.75"/>
  <cols>
    <col min="1" max="1" width="34.28125" style="0" customWidth="1"/>
    <col min="2" max="2" width="12.7109375" style="7" customWidth="1"/>
    <col min="3" max="11" width="12.7109375" style="0" customWidth="1"/>
    <col min="12" max="12" width="8.8515625" style="0" customWidth="1"/>
  </cols>
  <sheetData>
    <row r="1" spans="1:17" ht="21.75" customHeight="1" thickBot="1">
      <c r="A1" s="17" t="s">
        <v>8</v>
      </c>
      <c r="B1" s="189" t="s">
        <v>104</v>
      </c>
      <c r="C1" s="190"/>
      <c r="D1" s="190"/>
      <c r="E1" s="190"/>
      <c r="F1" s="190"/>
      <c r="G1" s="190"/>
      <c r="H1" s="191"/>
      <c r="I1" s="124"/>
      <c r="J1" s="124"/>
      <c r="K1" s="124"/>
      <c r="L1" s="124"/>
      <c r="M1" s="124"/>
      <c r="N1" s="124"/>
      <c r="O1" s="124"/>
      <c r="P1" s="124"/>
      <c r="Q1" s="124"/>
    </row>
    <row r="2" spans="1:17" ht="39" customHeight="1" thickBot="1">
      <c r="A2" s="16" t="s">
        <v>4</v>
      </c>
      <c r="B2" s="192" t="s">
        <v>132</v>
      </c>
      <c r="C2" s="193"/>
      <c r="D2" s="193"/>
      <c r="E2" s="193"/>
      <c r="F2" s="193"/>
      <c r="G2" s="193"/>
      <c r="H2" s="194"/>
      <c r="I2" s="124"/>
      <c r="J2" s="124"/>
      <c r="K2" s="124"/>
      <c r="L2" s="124"/>
      <c r="M2" s="124"/>
      <c r="N2" s="124"/>
      <c r="O2" s="124"/>
      <c r="P2" s="124"/>
      <c r="Q2" s="124"/>
    </row>
    <row r="3" spans="1:17" ht="13.5" thickBot="1">
      <c r="A3" s="8" t="s">
        <v>9</v>
      </c>
      <c r="B3" s="195" t="s">
        <v>6</v>
      </c>
      <c r="C3" s="196"/>
      <c r="D3" s="24"/>
      <c r="E3" s="9" t="s">
        <v>5</v>
      </c>
      <c r="F3" s="9"/>
      <c r="G3" s="197">
        <v>43886</v>
      </c>
      <c r="H3" s="198"/>
      <c r="I3" s="124"/>
      <c r="J3" s="124"/>
      <c r="K3" s="124"/>
      <c r="L3" s="124"/>
      <c r="M3" s="124"/>
      <c r="N3" s="124"/>
      <c r="O3" s="124"/>
      <c r="P3" s="124"/>
      <c r="Q3" s="124"/>
    </row>
    <row r="4" spans="1:17" ht="12.75">
      <c r="A4" s="3" t="s">
        <v>0</v>
      </c>
      <c r="B4" s="14"/>
      <c r="C4" s="14"/>
      <c r="D4" s="18"/>
      <c r="E4" s="18"/>
      <c r="F4" s="18"/>
      <c r="G4" s="1"/>
      <c r="H4" s="2"/>
      <c r="I4" s="124"/>
      <c r="J4" s="124"/>
      <c r="K4" s="124"/>
      <c r="L4" s="124"/>
      <c r="M4" s="124"/>
      <c r="N4" s="124"/>
      <c r="O4" s="124"/>
      <c r="P4" s="124"/>
      <c r="Q4" s="124"/>
    </row>
    <row r="5" spans="1:17" ht="12.75">
      <c r="A5" s="3" t="s">
        <v>1</v>
      </c>
      <c r="B5" s="14"/>
      <c r="C5" s="14"/>
      <c r="D5" s="18"/>
      <c r="E5" s="18"/>
      <c r="F5" s="18"/>
      <c r="G5" s="1"/>
      <c r="H5" s="2"/>
      <c r="I5" s="124"/>
      <c r="J5" s="124"/>
      <c r="K5" s="124"/>
      <c r="L5" s="124"/>
      <c r="M5" s="124"/>
      <c r="N5" s="124"/>
      <c r="O5" s="124"/>
      <c r="P5" s="124"/>
      <c r="Q5" s="124"/>
    </row>
    <row r="6" spans="1:17" ht="13.5" thickBot="1">
      <c r="A6" s="4" t="s">
        <v>2</v>
      </c>
      <c r="B6" s="15"/>
      <c r="C6" s="15"/>
      <c r="D6" s="27"/>
      <c r="E6" s="27"/>
      <c r="F6" s="27"/>
      <c r="G6" s="5"/>
      <c r="H6" s="6"/>
      <c r="I6" s="124"/>
      <c r="J6" s="124"/>
      <c r="K6" s="124"/>
      <c r="L6" s="124"/>
      <c r="M6" s="124"/>
      <c r="N6" s="124"/>
      <c r="O6" s="124"/>
      <c r="P6" s="124"/>
      <c r="Q6" s="124"/>
    </row>
    <row r="7" spans="1:17" ht="25.5" customHeight="1" thickBot="1" thickTop="1">
      <c r="A7" s="3"/>
      <c r="B7" s="63" t="s">
        <v>108</v>
      </c>
      <c r="C7" s="26" t="s">
        <v>32</v>
      </c>
      <c r="D7" s="199" t="s">
        <v>10</v>
      </c>
      <c r="E7" s="200"/>
      <c r="F7" s="200"/>
      <c r="G7" s="200"/>
      <c r="H7" s="201"/>
      <c r="I7" s="124"/>
      <c r="J7" s="124"/>
      <c r="K7" s="124"/>
      <c r="L7" s="124"/>
      <c r="M7" s="124"/>
      <c r="N7" s="124"/>
      <c r="O7" s="124"/>
      <c r="P7" s="124"/>
      <c r="Q7" s="124"/>
    </row>
    <row r="8" spans="1:17" ht="25.5" customHeight="1" thickBot="1">
      <c r="A8" s="89" t="s">
        <v>31</v>
      </c>
      <c r="B8" s="69">
        <v>1</v>
      </c>
      <c r="C8" s="94">
        <v>100</v>
      </c>
      <c r="D8" s="202" t="s">
        <v>120</v>
      </c>
      <c r="E8" s="203"/>
      <c r="F8" s="203"/>
      <c r="G8" s="203"/>
      <c r="H8" s="204"/>
      <c r="I8" s="88" t="s">
        <v>53</v>
      </c>
      <c r="J8" s="91"/>
      <c r="K8" s="88" t="s">
        <v>109</v>
      </c>
      <c r="L8" s="180" t="s">
        <v>123</v>
      </c>
      <c r="M8" s="181"/>
      <c r="N8" s="182"/>
      <c r="O8" s="125"/>
      <c r="P8" s="126"/>
      <c r="Q8" s="124"/>
    </row>
    <row r="9" spans="1:17" ht="25.5" customHeight="1" thickBot="1">
      <c r="A9" s="89" t="s">
        <v>24</v>
      </c>
      <c r="B9" s="68">
        <v>60</v>
      </c>
      <c r="C9" s="95"/>
      <c r="D9" s="205"/>
      <c r="E9" s="206"/>
      <c r="F9" s="206"/>
      <c r="G9" s="206"/>
      <c r="H9" s="207"/>
      <c r="I9" s="75">
        <v>1</v>
      </c>
      <c r="J9" s="77"/>
      <c r="K9" s="75">
        <v>2</v>
      </c>
      <c r="L9" s="183"/>
      <c r="M9" s="184"/>
      <c r="N9" s="185"/>
      <c r="O9" s="125"/>
      <c r="P9" s="126"/>
      <c r="Q9" s="124"/>
    </row>
    <row r="10" spans="1:17" ht="25.5" customHeight="1" thickBot="1">
      <c r="A10" s="100" t="s">
        <v>25</v>
      </c>
      <c r="B10" s="99">
        <v>98</v>
      </c>
      <c r="D10" s="208"/>
      <c r="E10" s="190"/>
      <c r="F10" s="190"/>
      <c r="G10" s="190"/>
      <c r="H10" s="191"/>
      <c r="I10" s="64" t="s">
        <v>54</v>
      </c>
      <c r="J10" s="65">
        <v>1</v>
      </c>
      <c r="K10" s="66" t="s">
        <v>74</v>
      </c>
      <c r="L10" s="183"/>
      <c r="M10" s="184"/>
      <c r="N10" s="185"/>
      <c r="O10" s="125"/>
      <c r="P10" s="126"/>
      <c r="Q10" s="124"/>
    </row>
    <row r="11" spans="1:17" ht="25.5" customHeight="1" thickBot="1">
      <c r="A11" s="89" t="s">
        <v>126</v>
      </c>
      <c r="B11" s="103" t="s">
        <v>128</v>
      </c>
      <c r="C11" s="77"/>
      <c r="D11" s="169" t="s">
        <v>130</v>
      </c>
      <c r="E11" s="170"/>
      <c r="F11" s="170"/>
      <c r="G11" s="170"/>
      <c r="H11" s="171"/>
      <c r="I11" s="67" t="s">
        <v>55</v>
      </c>
      <c r="J11" s="65">
        <v>2</v>
      </c>
      <c r="K11" s="65" t="s">
        <v>75</v>
      </c>
      <c r="L11" s="183"/>
      <c r="M11" s="184"/>
      <c r="N11" s="185"/>
      <c r="O11" s="125"/>
      <c r="P11" s="126"/>
      <c r="Q11" s="124"/>
    </row>
    <row r="12" spans="1:17" ht="25.5" customHeight="1" thickBot="1">
      <c r="A12" s="101"/>
      <c r="B12" s="102"/>
      <c r="C12" s="102" t="s">
        <v>113</v>
      </c>
      <c r="D12" s="172"/>
      <c r="E12" s="173"/>
      <c r="F12" s="173"/>
      <c r="G12" s="173"/>
      <c r="H12" s="174"/>
      <c r="I12" s="64" t="s">
        <v>56</v>
      </c>
      <c r="J12" s="65">
        <v>3</v>
      </c>
      <c r="K12" s="65" t="s">
        <v>76</v>
      </c>
      <c r="L12" s="183"/>
      <c r="M12" s="184"/>
      <c r="N12" s="185"/>
      <c r="O12" s="125"/>
      <c r="P12" s="126"/>
      <c r="Q12" s="124"/>
    </row>
    <row r="13" spans="1:17" ht="25.5" customHeight="1" thickBot="1">
      <c r="A13" s="90" t="s">
        <v>112</v>
      </c>
      <c r="B13" s="85">
        <v>0.38881</v>
      </c>
      <c r="C13" s="83">
        <f>LOOKUP(K9,J10:J14,C169:G169)</f>
        <v>0.38881</v>
      </c>
      <c r="D13" s="172"/>
      <c r="E13" s="173"/>
      <c r="F13" s="173"/>
      <c r="G13" s="173"/>
      <c r="H13" s="174"/>
      <c r="I13" s="98"/>
      <c r="J13" s="65">
        <v>4</v>
      </c>
      <c r="K13" s="96" t="s">
        <v>121</v>
      </c>
      <c r="L13" s="183"/>
      <c r="M13" s="184"/>
      <c r="N13" s="185"/>
      <c r="O13" s="125"/>
      <c r="P13" s="126"/>
      <c r="Q13" s="124"/>
    </row>
    <row r="14" spans="1:17" ht="25.5" customHeight="1" thickBot="1">
      <c r="A14" s="74" t="s">
        <v>111</v>
      </c>
      <c r="B14" s="84" t="str">
        <f>IF(B11="Y",((C13-B13)/C13)*100,"N/A")</f>
        <v>N/A</v>
      </c>
      <c r="C14" s="28"/>
      <c r="D14" s="175"/>
      <c r="E14" s="176"/>
      <c r="F14" s="176"/>
      <c r="G14" s="176"/>
      <c r="H14" s="177"/>
      <c r="I14" s="98"/>
      <c r="J14" s="97">
        <v>5</v>
      </c>
      <c r="K14" s="97" t="s">
        <v>122</v>
      </c>
      <c r="L14" s="186"/>
      <c r="M14" s="187"/>
      <c r="N14" s="188"/>
      <c r="O14" s="125"/>
      <c r="P14" s="126"/>
      <c r="Q14" s="124"/>
    </row>
    <row r="15" spans="1:17" ht="25.5" customHeight="1" thickBot="1">
      <c r="A15" s="86"/>
      <c r="B15" s="87"/>
      <c r="C15" s="28"/>
      <c r="D15" s="165" t="s">
        <v>30</v>
      </c>
      <c r="E15" s="166"/>
      <c r="F15" s="76"/>
      <c r="G15" s="165" t="s">
        <v>67</v>
      </c>
      <c r="H15" s="166"/>
      <c r="I15" s="124"/>
      <c r="J15" s="124"/>
      <c r="K15" s="124"/>
      <c r="L15" s="124"/>
      <c r="M15" s="124"/>
      <c r="N15" s="124"/>
      <c r="O15" s="124"/>
      <c r="P15" s="124"/>
      <c r="Q15" s="124"/>
    </row>
    <row r="16" spans="1:17" ht="25.5" customHeight="1" thickBot="1">
      <c r="A16" s="86"/>
      <c r="B16" s="87"/>
      <c r="C16" s="28"/>
      <c r="D16" s="92" t="s">
        <v>108</v>
      </c>
      <c r="E16" s="92" t="s">
        <v>32</v>
      </c>
      <c r="F16" s="62"/>
      <c r="G16" s="29" t="s">
        <v>68</v>
      </c>
      <c r="H16" s="29" t="s">
        <v>69</v>
      </c>
      <c r="I16" s="124"/>
      <c r="J16" s="124"/>
      <c r="K16" s="124"/>
      <c r="L16" s="124"/>
      <c r="M16" s="124"/>
      <c r="N16" s="124"/>
      <c r="O16" s="124"/>
      <c r="P16" s="124"/>
      <c r="Q16" s="124"/>
    </row>
    <row r="17" spans="1:17" ht="30" customHeight="1" thickBot="1">
      <c r="A17" s="78"/>
      <c r="B17" s="79"/>
      <c r="C17" s="72" t="str">
        <f>LOOKUP(K9,J10:J14,K10:K14)</f>
        <v>4SLB</v>
      </c>
      <c r="D17" s="70">
        <f>B8*($B$9/100)</f>
        <v>0.6</v>
      </c>
      <c r="E17" s="70">
        <f>C8*($B$9/100)</f>
        <v>60</v>
      </c>
      <c r="F17" s="73" t="str">
        <f>LOOKUP(I9,J10:J12,I10:I12)</f>
        <v>Raw Gas</v>
      </c>
      <c r="G17" s="71">
        <f>B8*(1-$B$10/100)</f>
        <v>0.020000000000000018</v>
      </c>
      <c r="H17" s="71">
        <f>C8*(1-$B$10/100)</f>
        <v>2.0000000000000018</v>
      </c>
      <c r="I17" s="124"/>
      <c r="J17" s="124"/>
      <c r="K17" s="124"/>
      <c r="L17" s="124"/>
      <c r="M17" s="124"/>
      <c r="N17" s="124"/>
      <c r="O17" s="124"/>
      <c r="P17" s="124"/>
      <c r="Q17" s="124"/>
    </row>
    <row r="18" spans="1:17" ht="13.5" customHeight="1">
      <c r="A18" s="141" t="s">
        <v>20</v>
      </c>
      <c r="B18" s="141" t="s">
        <v>3</v>
      </c>
      <c r="C18" s="157" t="s">
        <v>28</v>
      </c>
      <c r="D18" s="141" t="s">
        <v>115</v>
      </c>
      <c r="E18" s="153" t="s">
        <v>116</v>
      </c>
      <c r="F18" s="157" t="s">
        <v>70</v>
      </c>
      <c r="G18" s="141" t="s">
        <v>63</v>
      </c>
      <c r="H18" s="153" t="s">
        <v>64</v>
      </c>
      <c r="I18" s="141" t="s">
        <v>26</v>
      </c>
      <c r="J18" s="153" t="s">
        <v>27</v>
      </c>
      <c r="K18" s="124"/>
      <c r="L18" s="124"/>
      <c r="M18" s="124"/>
      <c r="N18" s="124"/>
      <c r="O18" s="124"/>
      <c r="P18" s="124"/>
      <c r="Q18" s="124"/>
    </row>
    <row r="19" spans="1:17" ht="13.5" customHeight="1">
      <c r="A19" s="167"/>
      <c r="B19" s="178"/>
      <c r="C19" s="157"/>
      <c r="D19" s="142"/>
      <c r="E19" s="154"/>
      <c r="F19" s="157"/>
      <c r="G19" s="142"/>
      <c r="H19" s="154"/>
      <c r="I19" s="142"/>
      <c r="J19" s="154"/>
      <c r="K19" s="124"/>
      <c r="L19" s="124"/>
      <c r="M19" s="124"/>
      <c r="N19" s="124"/>
      <c r="O19" s="124"/>
      <c r="P19" s="124"/>
      <c r="Q19" s="124"/>
    </row>
    <row r="20" spans="1:17" ht="13.5" customHeight="1">
      <c r="A20" s="167"/>
      <c r="B20" s="178"/>
      <c r="C20" s="157"/>
      <c r="D20" s="142"/>
      <c r="E20" s="154"/>
      <c r="F20" s="157"/>
      <c r="G20" s="142"/>
      <c r="H20" s="154"/>
      <c r="I20" s="142"/>
      <c r="J20" s="154"/>
      <c r="K20" s="124"/>
      <c r="L20" s="124"/>
      <c r="M20" s="124"/>
      <c r="N20" s="124"/>
      <c r="O20" s="124"/>
      <c r="P20" s="124"/>
      <c r="Q20" s="124"/>
    </row>
    <row r="21" spans="1:17" ht="25.5" customHeight="1">
      <c r="A21" s="168"/>
      <c r="B21" s="179"/>
      <c r="C21" s="158"/>
      <c r="D21" s="143"/>
      <c r="E21" s="155"/>
      <c r="F21" s="158"/>
      <c r="G21" s="143"/>
      <c r="H21" s="155"/>
      <c r="I21" s="143"/>
      <c r="J21" s="155"/>
      <c r="K21" s="124"/>
      <c r="L21" s="124"/>
      <c r="M21" s="124"/>
      <c r="N21" s="124"/>
      <c r="O21" s="124"/>
      <c r="P21" s="124"/>
      <c r="Q21" s="124"/>
    </row>
    <row r="22" spans="1:17" ht="12.75">
      <c r="A22" s="106" t="s">
        <v>58</v>
      </c>
      <c r="B22" s="107">
        <v>79345</v>
      </c>
      <c r="C22" s="41">
        <f aca="true" t="shared" si="0" ref="C22:C53">LOOKUP($K$9,$C$97:$G$97,C102:G102)</f>
        <v>0.04</v>
      </c>
      <c r="D22" s="32">
        <f aca="true" t="shared" si="1" ref="D22:D29">$D$17*C22</f>
        <v>0.024</v>
      </c>
      <c r="E22" s="42">
        <f aca="true" t="shared" si="2" ref="E22:E29">$E$17*C22</f>
        <v>2.4</v>
      </c>
      <c r="F22" s="43">
        <f>LOOKUP($I$9,$H$97:$J$97,H102:J102)</f>
        <v>0</v>
      </c>
      <c r="G22" s="53">
        <f>$G$17*F22</f>
        <v>0</v>
      </c>
      <c r="H22" s="53">
        <f>$H$17*F22</f>
        <v>0</v>
      </c>
      <c r="I22" s="54">
        <f>IF($B$14="N/A",D22+G22,(((100-$B$14)/100)*D22)+G22)</f>
        <v>0.024</v>
      </c>
      <c r="J22" s="105">
        <f>IF($B$14="N/A",E22+H22,(((100-$B$14)/100)*E22)+H22)</f>
        <v>2.4</v>
      </c>
      <c r="K22" s="124"/>
      <c r="L22" s="124"/>
      <c r="M22" s="124"/>
      <c r="N22" s="124"/>
      <c r="O22" s="124"/>
      <c r="P22" s="124"/>
      <c r="Q22" s="124"/>
    </row>
    <row r="23" spans="1:17" ht="12.75">
      <c r="A23" s="108" t="s">
        <v>77</v>
      </c>
      <c r="B23" s="93">
        <v>79005</v>
      </c>
      <c r="C23" s="41">
        <f t="shared" si="0"/>
        <v>0.0318</v>
      </c>
      <c r="D23" s="32">
        <f t="shared" si="1"/>
        <v>0.01908</v>
      </c>
      <c r="E23" s="42">
        <f t="shared" si="2"/>
        <v>1.9080000000000001</v>
      </c>
      <c r="F23" s="43" t="s">
        <v>65</v>
      </c>
      <c r="G23" s="53">
        <v>0</v>
      </c>
      <c r="H23" s="53">
        <v>0</v>
      </c>
      <c r="I23" s="54">
        <f aca="true" t="shared" si="3" ref="I23:I88">IF($B$14="N/A",D23+G23,(((100-$B$14)/100)*D23)+G23)</f>
        <v>0.01908</v>
      </c>
      <c r="J23" s="59">
        <f aca="true" t="shared" si="4" ref="J23:J88">IF($B$14="N/A",E23+H23,(((100-$B$14)/100)*E23)+H23)</f>
        <v>1.9080000000000001</v>
      </c>
      <c r="K23" s="124"/>
      <c r="L23" s="124"/>
      <c r="M23" s="124"/>
      <c r="N23" s="124"/>
      <c r="O23" s="124"/>
      <c r="P23" s="124"/>
      <c r="Q23" s="124"/>
    </row>
    <row r="24" spans="1:17" ht="12.75">
      <c r="A24" s="108" t="s">
        <v>78</v>
      </c>
      <c r="B24" s="93">
        <v>75343</v>
      </c>
      <c r="C24" s="41">
        <f t="shared" si="0"/>
        <v>0.0236</v>
      </c>
      <c r="D24" s="32">
        <f t="shared" si="1"/>
        <v>0.014159999999999999</v>
      </c>
      <c r="E24" s="42">
        <f t="shared" si="2"/>
        <v>1.416</v>
      </c>
      <c r="F24" s="43" t="s">
        <v>65</v>
      </c>
      <c r="G24" s="53">
        <v>0</v>
      </c>
      <c r="H24" s="53">
        <v>0</v>
      </c>
      <c r="I24" s="54">
        <f t="shared" si="3"/>
        <v>0.014159999999999999</v>
      </c>
      <c r="J24" s="59">
        <f t="shared" si="4"/>
        <v>1.416</v>
      </c>
      <c r="K24" s="124"/>
      <c r="L24" s="124"/>
      <c r="M24" s="124"/>
      <c r="N24" s="124"/>
      <c r="O24" s="124"/>
      <c r="P24" s="124"/>
      <c r="Q24" s="124"/>
    </row>
    <row r="25" spans="1:17" ht="12.75">
      <c r="A25" s="109" t="s">
        <v>49</v>
      </c>
      <c r="B25" s="110">
        <v>95636</v>
      </c>
      <c r="C25" s="41">
        <f t="shared" si="0"/>
        <v>0.0143</v>
      </c>
      <c r="D25" s="32">
        <f t="shared" si="1"/>
        <v>0.008579999999999999</v>
      </c>
      <c r="E25" s="42">
        <f t="shared" si="2"/>
        <v>0.858</v>
      </c>
      <c r="F25" s="43">
        <f>LOOKUP($I$9,$H$97:$J$97,H105:J105)</f>
        <v>0.003681491763714</v>
      </c>
      <c r="G25" s="53">
        <f>$G$17*F25</f>
        <v>7.362983527428006E-05</v>
      </c>
      <c r="H25" s="53">
        <f>$H$17*F25</f>
        <v>0.007362983527428007</v>
      </c>
      <c r="I25" s="54">
        <f t="shared" si="3"/>
        <v>0.00865362983527428</v>
      </c>
      <c r="J25" s="59">
        <f t="shared" si="4"/>
        <v>0.865362983527428</v>
      </c>
      <c r="K25" s="124"/>
      <c r="L25" s="124"/>
      <c r="M25" s="124"/>
      <c r="N25" s="124"/>
      <c r="O25" s="124"/>
      <c r="P25" s="124"/>
      <c r="Q25" s="124"/>
    </row>
    <row r="26" spans="1:17" ht="12.75">
      <c r="A26" s="135" t="s">
        <v>79</v>
      </c>
      <c r="B26" s="136">
        <v>78875</v>
      </c>
      <c r="C26" s="41">
        <f t="shared" si="0"/>
        <v>0.0269</v>
      </c>
      <c r="D26" s="32">
        <f>$D$17*C26</f>
        <v>0.016139999999999998</v>
      </c>
      <c r="E26" s="42">
        <f>$E$17*C26</f>
        <v>1.614</v>
      </c>
      <c r="F26" s="43" t="s">
        <v>65</v>
      </c>
      <c r="G26" s="53">
        <v>0</v>
      </c>
      <c r="H26" s="53">
        <v>0</v>
      </c>
      <c r="I26" s="54">
        <f>IF($B$14="N/A",D26+G26,(((100-$B$14)/100)*D26)+G26)</f>
        <v>0.016139999999999998</v>
      </c>
      <c r="J26" s="59">
        <f>IF($B$14="N/A",E26+H26,(((100-$B$14)/100)*E26)+H26)</f>
        <v>1.614</v>
      </c>
      <c r="K26" s="124"/>
      <c r="L26" s="124"/>
      <c r="M26" s="124"/>
      <c r="N26" s="124"/>
      <c r="O26" s="124"/>
      <c r="P26" s="124"/>
      <c r="Q26" s="124"/>
    </row>
    <row r="27" spans="1:17" ht="12.75">
      <c r="A27" s="108" t="s">
        <v>80</v>
      </c>
      <c r="B27" s="93">
        <v>106990</v>
      </c>
      <c r="C27" s="41">
        <f t="shared" si="0"/>
        <v>0.26699999999999996</v>
      </c>
      <c r="D27" s="32">
        <f t="shared" si="1"/>
        <v>0.16019999999999998</v>
      </c>
      <c r="E27" s="42">
        <f t="shared" si="2"/>
        <v>16.019999999999996</v>
      </c>
      <c r="F27" s="43" t="s">
        <v>65</v>
      </c>
      <c r="G27" s="53">
        <v>0</v>
      </c>
      <c r="H27" s="53">
        <v>0</v>
      </c>
      <c r="I27" s="54">
        <f t="shared" si="3"/>
        <v>0.16019999999999998</v>
      </c>
      <c r="J27" s="59">
        <f t="shared" si="4"/>
        <v>16.019999999999996</v>
      </c>
      <c r="K27" s="124"/>
      <c r="L27" s="124"/>
      <c r="M27" s="124"/>
      <c r="N27" s="124"/>
      <c r="O27" s="124"/>
      <c r="P27" s="124"/>
      <c r="Q27" s="124"/>
    </row>
    <row r="28" spans="1:17" ht="12.75">
      <c r="A28" s="135" t="s">
        <v>117</v>
      </c>
      <c r="B28" s="136">
        <v>542756</v>
      </c>
      <c r="C28" s="41">
        <f t="shared" si="0"/>
        <v>0.0264</v>
      </c>
      <c r="D28" s="32">
        <f>$D$17*C28</f>
        <v>0.01584</v>
      </c>
      <c r="E28" s="42">
        <f>$E$17*C28</f>
        <v>1.584</v>
      </c>
      <c r="F28" s="43" t="s">
        <v>65</v>
      </c>
      <c r="G28" s="53">
        <v>0</v>
      </c>
      <c r="H28" s="53">
        <v>0</v>
      </c>
      <c r="I28" s="54">
        <f>IF($B$14="N/A",D28+G28,(((100-$B$14)/100)*D28)+G28)</f>
        <v>0.01584</v>
      </c>
      <c r="J28" s="59">
        <f>IF($B$14="N/A",E28+H28,(((100-$B$14)/100)*E28)+H28)</f>
        <v>1.584</v>
      </c>
      <c r="K28" s="124"/>
      <c r="L28" s="124"/>
      <c r="M28" s="124"/>
      <c r="N28" s="124"/>
      <c r="O28" s="124"/>
      <c r="P28" s="124"/>
      <c r="Q28" s="124"/>
    </row>
    <row r="29" spans="1:17" ht="12.75">
      <c r="A29" s="111" t="s">
        <v>81</v>
      </c>
      <c r="B29" s="112">
        <v>540841</v>
      </c>
      <c r="C29" s="41">
        <f t="shared" si="0"/>
        <v>0.25</v>
      </c>
      <c r="D29" s="32">
        <f t="shared" si="1"/>
        <v>0.15</v>
      </c>
      <c r="E29" s="42">
        <f t="shared" si="2"/>
        <v>15</v>
      </c>
      <c r="F29" s="43" t="s">
        <v>65</v>
      </c>
      <c r="G29" s="53">
        <v>0</v>
      </c>
      <c r="H29" s="53">
        <v>0</v>
      </c>
      <c r="I29" s="54">
        <f t="shared" si="3"/>
        <v>0.15</v>
      </c>
      <c r="J29" s="59">
        <f t="shared" si="4"/>
        <v>15</v>
      </c>
      <c r="K29" s="124"/>
      <c r="L29" s="124"/>
      <c r="M29" s="124"/>
      <c r="N29" s="124"/>
      <c r="O29" s="124"/>
      <c r="P29" s="124"/>
      <c r="Q29" s="124"/>
    </row>
    <row r="30" spans="1:17" ht="12.75">
      <c r="A30" s="113" t="s">
        <v>42</v>
      </c>
      <c r="B30" s="114">
        <v>95578</v>
      </c>
      <c r="C30" s="41" t="str">
        <f t="shared" si="0"/>
        <v>~</v>
      </c>
      <c r="D30" s="32">
        <v>0</v>
      </c>
      <c r="E30" s="42">
        <v>0</v>
      </c>
      <c r="F30" s="43">
        <f>LOOKUP($I$9,$H$97:$J$97,H110:J110)</f>
        <v>0.0002788395692</v>
      </c>
      <c r="G30" s="53">
        <f>$G$17*F30</f>
        <v>5.576791384000005E-06</v>
      </c>
      <c r="H30" s="53">
        <f>$H$17*F30</f>
        <v>0.0005576791384000005</v>
      </c>
      <c r="I30" s="54">
        <f t="shared" si="3"/>
        <v>5.576791384000005E-06</v>
      </c>
      <c r="J30" s="59">
        <f t="shared" si="4"/>
        <v>0.0005576791384000005</v>
      </c>
      <c r="K30" s="124"/>
      <c r="L30" s="124"/>
      <c r="M30" s="124"/>
      <c r="N30" s="124"/>
      <c r="O30" s="124"/>
      <c r="P30" s="124"/>
      <c r="Q30" s="124"/>
    </row>
    <row r="31" spans="1:17" ht="12.75">
      <c r="A31" s="137" t="s">
        <v>97</v>
      </c>
      <c r="B31" s="138">
        <v>91576</v>
      </c>
      <c r="C31" s="41">
        <f t="shared" si="0"/>
        <v>0.0332</v>
      </c>
      <c r="D31" s="32">
        <f>$D$17*C31</f>
        <v>0.01992</v>
      </c>
      <c r="E31" s="42">
        <f>$E$17*C31</f>
        <v>1.992</v>
      </c>
      <c r="F31" s="43">
        <f>LOOKUP($I$9,$H$97:$J$97,H111:J111)</f>
        <v>0.0007983299654000001</v>
      </c>
      <c r="G31" s="53">
        <f>$G$17*F31</f>
        <v>1.5966599308000015E-05</v>
      </c>
      <c r="H31" s="53">
        <f>$H$17*F31</f>
        <v>0.0015966599308000018</v>
      </c>
      <c r="I31" s="54">
        <f t="shared" si="3"/>
        <v>0.019935966599308002</v>
      </c>
      <c r="J31" s="59">
        <f t="shared" si="4"/>
        <v>1.9935966599308</v>
      </c>
      <c r="K31" s="124"/>
      <c r="L31" s="124"/>
      <c r="M31" s="124"/>
      <c r="N31" s="124"/>
      <c r="O31" s="124"/>
      <c r="P31" s="124"/>
      <c r="Q31" s="124"/>
    </row>
    <row r="32" spans="1:17" ht="12.75">
      <c r="A32" s="111" t="s">
        <v>82</v>
      </c>
      <c r="B32" s="112">
        <v>83329</v>
      </c>
      <c r="C32" s="41">
        <f t="shared" si="0"/>
        <v>0.00125</v>
      </c>
      <c r="D32" s="32">
        <f>$D$17*C32</f>
        <v>0.00075</v>
      </c>
      <c r="E32" s="42">
        <f>$E$17*C32</f>
        <v>0.075</v>
      </c>
      <c r="F32" s="43" t="s">
        <v>65</v>
      </c>
      <c r="G32" s="53">
        <v>0</v>
      </c>
      <c r="H32" s="53">
        <v>0</v>
      </c>
      <c r="I32" s="54">
        <f t="shared" si="3"/>
        <v>0.00075</v>
      </c>
      <c r="J32" s="59">
        <f t="shared" si="4"/>
        <v>0.075</v>
      </c>
      <c r="K32" s="124"/>
      <c r="L32" s="124"/>
      <c r="M32" s="124"/>
      <c r="N32" s="124"/>
      <c r="O32" s="124"/>
      <c r="P32" s="124"/>
      <c r="Q32" s="124"/>
    </row>
    <row r="33" spans="1:17" ht="12.75">
      <c r="A33" s="115" t="s">
        <v>83</v>
      </c>
      <c r="B33" s="112">
        <v>208968</v>
      </c>
      <c r="C33" s="41">
        <f t="shared" si="0"/>
        <v>0.00553</v>
      </c>
      <c r="D33" s="32">
        <f>$D$17*C33</f>
        <v>0.003318</v>
      </c>
      <c r="E33" s="42">
        <f>$E$17*C33</f>
        <v>0.3318</v>
      </c>
      <c r="F33" s="43" t="s">
        <v>65</v>
      </c>
      <c r="G33" s="53">
        <v>0</v>
      </c>
      <c r="H33" s="53">
        <v>0</v>
      </c>
      <c r="I33" s="54">
        <f t="shared" si="3"/>
        <v>0.003318</v>
      </c>
      <c r="J33" s="59">
        <f t="shared" si="4"/>
        <v>0.3318</v>
      </c>
      <c r="K33" s="124"/>
      <c r="L33" s="124"/>
      <c r="M33" s="124"/>
      <c r="N33" s="124"/>
      <c r="O33" s="124"/>
      <c r="P33" s="124"/>
      <c r="Q33" s="124"/>
    </row>
    <row r="34" spans="1:17" ht="12.75">
      <c r="A34" s="108" t="s">
        <v>21</v>
      </c>
      <c r="B34" s="93">
        <v>75070</v>
      </c>
      <c r="C34" s="41">
        <f t="shared" si="0"/>
        <v>8.36</v>
      </c>
      <c r="D34" s="32">
        <f>$D$17*C34</f>
        <v>5.015999999999999</v>
      </c>
      <c r="E34" s="42">
        <f>$E$17*C34</f>
        <v>501.59999999999997</v>
      </c>
      <c r="F34" s="43" t="str">
        <f>LOOKUP($I$9,$H$97:$J$97,H114:J114)</f>
        <v>^</v>
      </c>
      <c r="G34" s="53">
        <v>0</v>
      </c>
      <c r="H34" s="44">
        <v>0</v>
      </c>
      <c r="I34" s="54">
        <f t="shared" si="3"/>
        <v>5.015999999999999</v>
      </c>
      <c r="J34" s="59">
        <f t="shared" si="4"/>
        <v>501.59999999999997</v>
      </c>
      <c r="K34" s="124"/>
      <c r="L34" s="124"/>
      <c r="M34" s="124"/>
      <c r="N34" s="124"/>
      <c r="O34" s="124"/>
      <c r="P34" s="124"/>
      <c r="Q34" s="124"/>
    </row>
    <row r="35" spans="1:17" ht="13.5" thickBot="1">
      <c r="A35" s="116" t="s">
        <v>22</v>
      </c>
      <c r="B35" s="93">
        <v>107028</v>
      </c>
      <c r="C35" s="41">
        <f t="shared" si="0"/>
        <v>5.14</v>
      </c>
      <c r="D35" s="32">
        <f>$D$17*C35</f>
        <v>3.0839999999999996</v>
      </c>
      <c r="E35" s="42">
        <f>$E$17*C35</f>
        <v>308.4</v>
      </c>
      <c r="F35" s="43" t="str">
        <f>LOOKUP($I$9,$H$97:$J$97,H115:J115)</f>
        <v>^</v>
      </c>
      <c r="G35" s="53">
        <v>0</v>
      </c>
      <c r="H35" s="44">
        <v>0</v>
      </c>
      <c r="I35" s="54">
        <f t="shared" si="3"/>
        <v>3.0839999999999996</v>
      </c>
      <c r="J35" s="61">
        <f t="shared" si="4"/>
        <v>308.4</v>
      </c>
      <c r="K35" s="124"/>
      <c r="L35" s="124"/>
      <c r="M35" s="124"/>
      <c r="N35" s="124"/>
      <c r="O35" s="124"/>
      <c r="P35" s="124"/>
      <c r="Q35" s="124"/>
    </row>
    <row r="36" spans="1:17" ht="13.5" thickBot="1">
      <c r="A36" s="117" t="s">
        <v>107</v>
      </c>
      <c r="B36" s="93">
        <v>7664417</v>
      </c>
      <c r="C36" s="41" t="str">
        <f t="shared" si="0"/>
        <v>~</v>
      </c>
      <c r="D36" s="32">
        <v>0</v>
      </c>
      <c r="E36" s="42">
        <v>0</v>
      </c>
      <c r="F36" s="43">
        <f>LOOKUP($I$9,$H$97:$J$97,H116:J116)</f>
        <v>1.74</v>
      </c>
      <c r="G36" s="53">
        <f>$G$17*F36</f>
        <v>0.03480000000000003</v>
      </c>
      <c r="H36" s="44">
        <f>$H$17*F36</f>
        <v>3.480000000000003</v>
      </c>
      <c r="I36" s="57">
        <f t="shared" si="3"/>
        <v>0.03480000000000003</v>
      </c>
      <c r="J36" s="58">
        <f t="shared" si="4"/>
        <v>3.480000000000003</v>
      </c>
      <c r="K36" s="124"/>
      <c r="L36" s="124"/>
      <c r="M36" s="124"/>
      <c r="N36" s="124"/>
      <c r="O36" s="124"/>
      <c r="P36" s="124"/>
      <c r="Q36" s="124"/>
    </row>
    <row r="37" spans="1:17" ht="12.75">
      <c r="A37" s="113" t="s">
        <v>41</v>
      </c>
      <c r="B37" s="114">
        <v>62533</v>
      </c>
      <c r="C37" s="41" t="str">
        <f t="shared" si="0"/>
        <v>~</v>
      </c>
      <c r="D37" s="32">
        <v>0</v>
      </c>
      <c r="E37" s="42">
        <v>0</v>
      </c>
      <c r="F37" s="43">
        <f>LOOKUP($I$9,$H$97:$J$97,H117:J117)</f>
        <v>0.0050717783129200006</v>
      </c>
      <c r="G37" s="53">
        <f>$G$17*F37</f>
        <v>0.0001014355662584001</v>
      </c>
      <c r="H37" s="44">
        <f>$H$17*F37</f>
        <v>0.01014355662584001</v>
      </c>
      <c r="I37" s="54">
        <f t="shared" si="3"/>
        <v>0.0001014355662584001</v>
      </c>
      <c r="J37" s="59">
        <f t="shared" si="4"/>
        <v>0.01014355662584001</v>
      </c>
      <c r="K37" s="124"/>
      <c r="L37" s="124"/>
      <c r="M37" s="124"/>
      <c r="N37" s="124"/>
      <c r="O37" s="124"/>
      <c r="P37" s="124"/>
      <c r="Q37" s="124"/>
    </row>
    <row r="38" spans="1:17" ht="12.75">
      <c r="A38" s="115" t="s">
        <v>84</v>
      </c>
      <c r="B38" s="112">
        <v>120127</v>
      </c>
      <c r="C38" s="41">
        <f t="shared" si="0"/>
        <v>0</v>
      </c>
      <c r="D38" s="32">
        <f aca="true" t="shared" si="5" ref="D38:D46">$D$17*C38</f>
        <v>0</v>
      </c>
      <c r="E38" s="42">
        <f aca="true" t="shared" si="6" ref="E38:E46">$E$17*C38</f>
        <v>0</v>
      </c>
      <c r="F38" s="43" t="s">
        <v>65</v>
      </c>
      <c r="G38" s="53">
        <v>0</v>
      </c>
      <c r="H38" s="44">
        <v>0</v>
      </c>
      <c r="I38" s="54">
        <f t="shared" si="3"/>
        <v>0</v>
      </c>
      <c r="J38" s="59">
        <f t="shared" si="4"/>
        <v>0</v>
      </c>
      <c r="K38" s="124"/>
      <c r="L38" s="124"/>
      <c r="M38" s="124"/>
      <c r="N38" s="124"/>
      <c r="O38" s="124"/>
      <c r="P38" s="124"/>
      <c r="Q38" s="124"/>
    </row>
    <row r="39" spans="1:17" ht="12.75">
      <c r="A39" s="116" t="s">
        <v>85</v>
      </c>
      <c r="B39" s="93">
        <v>56553</v>
      </c>
      <c r="C39" s="41">
        <f t="shared" si="0"/>
        <v>0</v>
      </c>
      <c r="D39" s="32">
        <f t="shared" si="5"/>
        <v>0</v>
      </c>
      <c r="E39" s="42">
        <f t="shared" si="6"/>
        <v>0</v>
      </c>
      <c r="F39" s="43" t="s">
        <v>65</v>
      </c>
      <c r="G39" s="53">
        <v>0</v>
      </c>
      <c r="H39" s="44">
        <v>0</v>
      </c>
      <c r="I39" s="54">
        <f t="shared" si="3"/>
        <v>0</v>
      </c>
      <c r="J39" s="59">
        <f t="shared" si="4"/>
        <v>0</v>
      </c>
      <c r="K39" s="124"/>
      <c r="L39" s="124"/>
      <c r="M39" s="124"/>
      <c r="N39" s="124"/>
      <c r="O39" s="124"/>
      <c r="P39" s="124"/>
      <c r="Q39" s="124"/>
    </row>
    <row r="40" spans="1:17" ht="12.75">
      <c r="A40" s="116" t="s">
        <v>12</v>
      </c>
      <c r="B40" s="93">
        <v>71432</v>
      </c>
      <c r="C40" s="41">
        <f t="shared" si="0"/>
        <v>0.44</v>
      </c>
      <c r="D40" s="32">
        <f t="shared" si="5"/>
        <v>0.264</v>
      </c>
      <c r="E40" s="42">
        <f t="shared" si="6"/>
        <v>26.4</v>
      </c>
      <c r="F40" s="43">
        <f>LOOKUP($I$9,$H$97:$J$97,H120:J120)</f>
        <v>0.0008371548157896003</v>
      </c>
      <c r="G40" s="53">
        <f>$G$17*F40</f>
        <v>1.674309631579202E-05</v>
      </c>
      <c r="H40" s="44">
        <f>$H$17*F40</f>
        <v>0.001674309631579202</v>
      </c>
      <c r="I40" s="54">
        <f t="shared" si="3"/>
        <v>0.2640167430963158</v>
      </c>
      <c r="J40" s="59">
        <f t="shared" si="4"/>
        <v>26.401674309631577</v>
      </c>
      <c r="K40" s="124"/>
      <c r="L40" s="124"/>
      <c r="M40" s="124"/>
      <c r="N40" s="124"/>
      <c r="O40" s="124"/>
      <c r="P40" s="124"/>
      <c r="Q40" s="124"/>
    </row>
    <row r="41" spans="1:17" ht="12.75">
      <c r="A41" s="116" t="s">
        <v>86</v>
      </c>
      <c r="B41" s="93">
        <v>50328</v>
      </c>
      <c r="C41" s="41">
        <f t="shared" si="0"/>
        <v>0</v>
      </c>
      <c r="D41" s="32">
        <f t="shared" si="5"/>
        <v>0</v>
      </c>
      <c r="E41" s="42">
        <f t="shared" si="6"/>
        <v>0</v>
      </c>
      <c r="F41" s="43" t="s">
        <v>65</v>
      </c>
      <c r="G41" s="53">
        <v>0</v>
      </c>
      <c r="H41" s="44">
        <v>0</v>
      </c>
      <c r="I41" s="54">
        <f t="shared" si="3"/>
        <v>0</v>
      </c>
      <c r="J41" s="59">
        <f t="shared" si="4"/>
        <v>0</v>
      </c>
      <c r="K41" s="124"/>
      <c r="L41" s="124"/>
      <c r="M41" s="124"/>
      <c r="N41" s="124"/>
      <c r="O41" s="124"/>
      <c r="P41" s="124"/>
      <c r="Q41" s="124"/>
    </row>
    <row r="42" spans="1:17" ht="12.75">
      <c r="A42" s="116" t="s">
        <v>87</v>
      </c>
      <c r="B42" s="93">
        <v>205992</v>
      </c>
      <c r="C42" s="41">
        <f t="shared" si="0"/>
        <v>0.000166</v>
      </c>
      <c r="D42" s="32">
        <f t="shared" si="5"/>
        <v>9.96E-05</v>
      </c>
      <c r="E42" s="42">
        <f t="shared" si="6"/>
        <v>0.00996</v>
      </c>
      <c r="F42" s="43" t="s">
        <v>65</v>
      </c>
      <c r="G42" s="53">
        <v>0</v>
      </c>
      <c r="H42" s="44">
        <v>0</v>
      </c>
      <c r="I42" s="54">
        <f t="shared" si="3"/>
        <v>9.96E-05</v>
      </c>
      <c r="J42" s="59">
        <f t="shared" si="4"/>
        <v>0.00996</v>
      </c>
      <c r="K42" s="124"/>
      <c r="L42" s="124"/>
      <c r="M42" s="124"/>
      <c r="N42" s="124"/>
      <c r="O42" s="124"/>
      <c r="P42" s="124"/>
      <c r="Q42" s="124"/>
    </row>
    <row r="43" spans="1:17" ht="12.75">
      <c r="A43" s="115" t="s">
        <v>88</v>
      </c>
      <c r="B43" s="112">
        <v>192972</v>
      </c>
      <c r="C43" s="41">
        <f t="shared" si="0"/>
        <v>0.000415</v>
      </c>
      <c r="D43" s="32">
        <f t="shared" si="5"/>
        <v>0.000249</v>
      </c>
      <c r="E43" s="42">
        <f t="shared" si="6"/>
        <v>0.0249</v>
      </c>
      <c r="F43" s="43" t="s">
        <v>65</v>
      </c>
      <c r="G43" s="53">
        <v>0</v>
      </c>
      <c r="H43" s="44">
        <v>0</v>
      </c>
      <c r="I43" s="54">
        <f t="shared" si="3"/>
        <v>0.000249</v>
      </c>
      <c r="J43" s="59">
        <f t="shared" si="4"/>
        <v>0.0249</v>
      </c>
      <c r="K43" s="124"/>
      <c r="L43" s="124"/>
      <c r="M43" s="124"/>
      <c r="N43" s="124"/>
      <c r="O43" s="124"/>
      <c r="P43" s="124"/>
      <c r="Q43" s="124"/>
    </row>
    <row r="44" spans="1:17" ht="12.75">
      <c r="A44" s="115" t="s">
        <v>89</v>
      </c>
      <c r="B44" s="112">
        <v>191242</v>
      </c>
      <c r="C44" s="41">
        <f t="shared" si="0"/>
        <v>0.000414</v>
      </c>
      <c r="D44" s="32">
        <f t="shared" si="5"/>
        <v>0.00024839999999999997</v>
      </c>
      <c r="E44" s="42">
        <f t="shared" si="6"/>
        <v>0.024839999999999997</v>
      </c>
      <c r="F44" s="43" t="s">
        <v>65</v>
      </c>
      <c r="G44" s="53">
        <v>0</v>
      </c>
      <c r="H44" s="44">
        <v>0</v>
      </c>
      <c r="I44" s="54">
        <f t="shared" si="3"/>
        <v>0.00024839999999999997</v>
      </c>
      <c r="J44" s="59">
        <f t="shared" si="4"/>
        <v>0.024839999999999997</v>
      </c>
      <c r="K44" s="124"/>
      <c r="L44" s="124"/>
      <c r="M44" s="124"/>
      <c r="N44" s="124"/>
      <c r="O44" s="124"/>
      <c r="P44" s="124"/>
      <c r="Q44" s="124"/>
    </row>
    <row r="45" spans="1:17" ht="12.75">
      <c r="A45" s="116" t="s">
        <v>90</v>
      </c>
      <c r="B45" s="93">
        <v>207089</v>
      </c>
      <c r="C45" s="41">
        <f t="shared" si="0"/>
        <v>0</v>
      </c>
      <c r="D45" s="32">
        <f t="shared" si="5"/>
        <v>0</v>
      </c>
      <c r="E45" s="42">
        <f t="shared" si="6"/>
        <v>0</v>
      </c>
      <c r="F45" s="43" t="s">
        <v>65</v>
      </c>
      <c r="G45" s="53">
        <v>0</v>
      </c>
      <c r="H45" s="44">
        <v>0</v>
      </c>
      <c r="I45" s="54">
        <f t="shared" si="3"/>
        <v>0</v>
      </c>
      <c r="J45" s="59">
        <f t="shared" si="4"/>
        <v>0</v>
      </c>
      <c r="K45" s="124"/>
      <c r="L45" s="124"/>
      <c r="M45" s="124"/>
      <c r="N45" s="124"/>
      <c r="O45" s="124"/>
      <c r="P45" s="124"/>
      <c r="Q45" s="124"/>
    </row>
    <row r="46" spans="1:17" ht="12.75">
      <c r="A46" s="115" t="s">
        <v>91</v>
      </c>
      <c r="B46" s="112">
        <v>92524</v>
      </c>
      <c r="C46" s="41">
        <f t="shared" si="0"/>
        <v>0.212</v>
      </c>
      <c r="D46" s="32">
        <f t="shared" si="5"/>
        <v>0.12719999999999998</v>
      </c>
      <c r="E46" s="42">
        <f t="shared" si="6"/>
        <v>12.719999999999999</v>
      </c>
      <c r="F46" s="43" t="s">
        <v>65</v>
      </c>
      <c r="G46" s="53">
        <v>0</v>
      </c>
      <c r="H46" s="44">
        <v>0</v>
      </c>
      <c r="I46" s="54">
        <f t="shared" si="3"/>
        <v>0.12719999999999998</v>
      </c>
      <c r="J46" s="59">
        <f t="shared" si="4"/>
        <v>12.719999999999999</v>
      </c>
      <c r="K46" s="124"/>
      <c r="L46" s="124"/>
      <c r="M46" s="124"/>
      <c r="N46" s="124"/>
      <c r="O46" s="124"/>
      <c r="P46" s="124"/>
      <c r="Q46" s="124"/>
    </row>
    <row r="47" spans="1:17" ht="12.75">
      <c r="A47" s="113" t="s">
        <v>59</v>
      </c>
      <c r="B47" s="114">
        <v>108601</v>
      </c>
      <c r="C47" s="41" t="str">
        <f t="shared" si="0"/>
        <v>~</v>
      </c>
      <c r="D47" s="32">
        <v>0</v>
      </c>
      <c r="E47" s="42">
        <v>0</v>
      </c>
      <c r="F47" s="43">
        <f aca="true" t="shared" si="7" ref="F47:F52">LOOKUP($I$9,$H$97:$J$97,H127:J127)</f>
        <v>0.0014624252006</v>
      </c>
      <c r="G47" s="53">
        <f aca="true" t="shared" si="8" ref="G47:G52">$G$17*F47</f>
        <v>2.9248504012000025E-05</v>
      </c>
      <c r="H47" s="44">
        <f aca="true" t="shared" si="9" ref="H47:H52">$H$17*F47</f>
        <v>0.0029248504012000026</v>
      </c>
      <c r="I47" s="54">
        <f t="shared" si="3"/>
        <v>2.9248504012000025E-05</v>
      </c>
      <c r="J47" s="59">
        <f t="shared" si="4"/>
        <v>0.0029248504012000026</v>
      </c>
      <c r="K47" s="124"/>
      <c r="L47" s="124"/>
      <c r="M47" s="124"/>
      <c r="N47" s="124"/>
      <c r="O47" s="124"/>
      <c r="P47" s="124"/>
      <c r="Q47" s="124"/>
    </row>
    <row r="48" spans="1:17" ht="12.75">
      <c r="A48" s="113" t="s">
        <v>33</v>
      </c>
      <c r="B48" s="114">
        <v>75150</v>
      </c>
      <c r="C48" s="41" t="str">
        <f t="shared" si="0"/>
        <v>~</v>
      </c>
      <c r="D48" s="32">
        <v>0</v>
      </c>
      <c r="E48" s="42">
        <v>0</v>
      </c>
      <c r="F48" s="43">
        <f t="shared" si="7"/>
        <v>0.017483712542999998</v>
      </c>
      <c r="G48" s="53">
        <f t="shared" si="8"/>
        <v>0.00034967425086000027</v>
      </c>
      <c r="H48" s="44">
        <f t="shared" si="9"/>
        <v>0.03496742508600002</v>
      </c>
      <c r="I48" s="54">
        <f t="shared" si="3"/>
        <v>0.00034967425086000027</v>
      </c>
      <c r="J48" s="59">
        <f t="shared" si="4"/>
        <v>0.03496742508600002</v>
      </c>
      <c r="K48" s="124"/>
      <c r="L48" s="124"/>
      <c r="M48" s="124"/>
      <c r="N48" s="124"/>
      <c r="O48" s="124"/>
      <c r="P48" s="124"/>
      <c r="Q48" s="124"/>
    </row>
    <row r="49" spans="1:17" ht="12.75">
      <c r="A49" s="113" t="s">
        <v>37</v>
      </c>
      <c r="B49" s="114">
        <v>56235</v>
      </c>
      <c r="C49" s="41">
        <f t="shared" si="0"/>
        <v>0.036699999999999997</v>
      </c>
      <c r="D49" s="32">
        <f>$D$17*C49</f>
        <v>0.022019999999999998</v>
      </c>
      <c r="E49" s="42">
        <f>$E$17*C49</f>
        <v>2.202</v>
      </c>
      <c r="F49" s="43">
        <f t="shared" si="7"/>
        <v>0.0005102200701</v>
      </c>
      <c r="G49" s="53">
        <f t="shared" si="8"/>
        <v>1.0204401402000008E-05</v>
      </c>
      <c r="H49" s="44">
        <f t="shared" si="9"/>
        <v>0.0010204401402000008</v>
      </c>
      <c r="I49" s="54">
        <f t="shared" si="3"/>
        <v>0.022030204401402</v>
      </c>
      <c r="J49" s="59">
        <f t="shared" si="4"/>
        <v>2.2030204401402</v>
      </c>
      <c r="K49" s="124"/>
      <c r="L49" s="124"/>
      <c r="M49" s="124"/>
      <c r="N49" s="124"/>
      <c r="O49" s="124"/>
      <c r="P49" s="124"/>
      <c r="Q49" s="124"/>
    </row>
    <row r="50" spans="1:17" ht="12.75">
      <c r="A50" s="109" t="s">
        <v>34</v>
      </c>
      <c r="B50" s="110">
        <v>463581</v>
      </c>
      <c r="C50" s="41" t="str">
        <f t="shared" si="0"/>
        <v>~</v>
      </c>
      <c r="D50" s="32">
        <v>0</v>
      </c>
      <c r="E50" s="42">
        <v>0</v>
      </c>
      <c r="F50" s="43">
        <f t="shared" si="7"/>
        <v>0.2360537251072</v>
      </c>
      <c r="G50" s="53">
        <f t="shared" si="8"/>
        <v>0.004721074502144004</v>
      </c>
      <c r="H50" s="44">
        <f t="shared" si="9"/>
        <v>0.4721074502144004</v>
      </c>
      <c r="I50" s="54">
        <f t="shared" si="3"/>
        <v>0.004721074502144004</v>
      </c>
      <c r="J50" s="59">
        <f t="shared" si="4"/>
        <v>0.4721074502144004</v>
      </c>
      <c r="K50" s="124"/>
      <c r="L50" s="124"/>
      <c r="M50" s="124"/>
      <c r="N50" s="124"/>
      <c r="O50" s="124"/>
      <c r="P50" s="124"/>
      <c r="Q50" s="124"/>
    </row>
    <row r="51" spans="1:17" ht="24" customHeight="1">
      <c r="A51" s="118" t="s">
        <v>35</v>
      </c>
      <c r="B51" s="119" t="s">
        <v>36</v>
      </c>
      <c r="C51" s="41" t="str">
        <f t="shared" si="0"/>
        <v>~</v>
      </c>
      <c r="D51" s="32">
        <v>0</v>
      </c>
      <c r="E51" s="42">
        <v>0</v>
      </c>
      <c r="F51" s="43">
        <f t="shared" si="7"/>
        <v>0.015118403328617585</v>
      </c>
      <c r="G51" s="53">
        <f t="shared" si="8"/>
        <v>0.000302368066572352</v>
      </c>
      <c r="H51" s="44">
        <f t="shared" si="9"/>
        <v>0.0302368066572352</v>
      </c>
      <c r="I51" s="54">
        <f t="shared" si="3"/>
        <v>0.000302368066572352</v>
      </c>
      <c r="J51" s="59">
        <f t="shared" si="4"/>
        <v>0.0302368066572352</v>
      </c>
      <c r="K51" s="124"/>
      <c r="L51" s="124"/>
      <c r="M51" s="124"/>
      <c r="N51" s="124"/>
      <c r="O51" s="124"/>
      <c r="P51" s="124"/>
      <c r="Q51" s="124"/>
    </row>
    <row r="52" spans="1:17" ht="12.75">
      <c r="A52" s="116" t="s">
        <v>17</v>
      </c>
      <c r="B52" s="93">
        <v>108907</v>
      </c>
      <c r="C52" s="41">
        <f t="shared" si="0"/>
        <v>0.0304</v>
      </c>
      <c r="D52" s="32">
        <f>$D$17*C52</f>
        <v>0.01824</v>
      </c>
      <c r="E52" s="42">
        <f>$E$17*C52</f>
        <v>1.824</v>
      </c>
      <c r="F52" s="43">
        <f t="shared" si="7"/>
        <v>0</v>
      </c>
      <c r="G52" s="53">
        <f t="shared" si="8"/>
        <v>0</v>
      </c>
      <c r="H52" s="44">
        <f t="shared" si="9"/>
        <v>0</v>
      </c>
      <c r="I52" s="54">
        <f t="shared" si="3"/>
        <v>0.01824</v>
      </c>
      <c r="J52" s="59">
        <f t="shared" si="4"/>
        <v>1.824</v>
      </c>
      <c r="K52" s="124"/>
      <c r="L52" s="124"/>
      <c r="M52" s="124"/>
      <c r="N52" s="124"/>
      <c r="O52" s="124"/>
      <c r="P52" s="124"/>
      <c r="Q52" s="124"/>
    </row>
    <row r="53" spans="1:17" ht="12.75">
      <c r="A53" s="116" t="s">
        <v>92</v>
      </c>
      <c r="B53" s="93">
        <v>67663</v>
      </c>
      <c r="C53" s="41">
        <f t="shared" si="0"/>
        <v>0.0285</v>
      </c>
      <c r="D53" s="32">
        <f>$D$17*C53</f>
        <v>0.0171</v>
      </c>
      <c r="E53" s="42">
        <f>$E$17*C53</f>
        <v>1.71</v>
      </c>
      <c r="F53" s="43" t="s">
        <v>65</v>
      </c>
      <c r="G53" s="53">
        <v>0</v>
      </c>
      <c r="H53" s="44">
        <v>0</v>
      </c>
      <c r="I53" s="54">
        <f t="shared" si="3"/>
        <v>0.0171</v>
      </c>
      <c r="J53" s="59">
        <f t="shared" si="4"/>
        <v>1.71</v>
      </c>
      <c r="K53" s="124"/>
      <c r="L53" s="124"/>
      <c r="M53" s="124"/>
      <c r="N53" s="124"/>
      <c r="O53" s="124"/>
      <c r="P53" s="124"/>
      <c r="Q53" s="124"/>
    </row>
    <row r="54" spans="1:17" ht="12.75">
      <c r="A54" s="116" t="s">
        <v>93</v>
      </c>
      <c r="B54" s="93">
        <v>218019</v>
      </c>
      <c r="C54" s="41">
        <f aca="true" t="shared" si="10" ref="C54:C85">LOOKUP($K$9,$C$97:$G$97,C134:G134)</f>
        <v>0.0006929999999999999</v>
      </c>
      <c r="D54" s="32">
        <f>$D$17*C54</f>
        <v>0.00041579999999999997</v>
      </c>
      <c r="E54" s="42">
        <f>$E$17*C54</f>
        <v>0.04158</v>
      </c>
      <c r="F54" s="43" t="s">
        <v>65</v>
      </c>
      <c r="G54" s="53">
        <v>0</v>
      </c>
      <c r="H54" s="44">
        <v>0</v>
      </c>
      <c r="I54" s="54">
        <f t="shared" si="3"/>
        <v>0.00041579999999999997</v>
      </c>
      <c r="J54" s="59">
        <f t="shared" si="4"/>
        <v>0.04158</v>
      </c>
      <c r="K54" s="124"/>
      <c r="L54" s="124"/>
      <c r="M54" s="124"/>
      <c r="N54" s="124"/>
      <c r="O54" s="124"/>
      <c r="P54" s="124"/>
      <c r="Q54" s="124"/>
    </row>
    <row r="55" spans="1:17" ht="12.75">
      <c r="A55" s="113" t="s">
        <v>66</v>
      </c>
      <c r="B55" s="114">
        <v>1319773</v>
      </c>
      <c r="C55" s="41" t="str">
        <f t="shared" si="10"/>
        <v>~</v>
      </c>
      <c r="D55" s="32">
        <v>0</v>
      </c>
      <c r="E55" s="42">
        <v>0</v>
      </c>
      <c r="F55" s="43">
        <f>LOOKUP($I$9,$H$97:$J$97,H135:J135)</f>
        <v>0.00495865685886</v>
      </c>
      <c r="G55" s="53">
        <f>$G$17*F55</f>
        <v>9.91731371772001E-05</v>
      </c>
      <c r="H55" s="44">
        <f>$H$17*F55</f>
        <v>0.009917313717720009</v>
      </c>
      <c r="I55" s="54">
        <f t="shared" si="3"/>
        <v>9.91731371772001E-05</v>
      </c>
      <c r="J55" s="59">
        <f t="shared" si="4"/>
        <v>0.009917313717720009</v>
      </c>
      <c r="K55" s="124"/>
      <c r="L55" s="124"/>
      <c r="M55" s="124"/>
      <c r="N55" s="124"/>
      <c r="O55" s="124"/>
      <c r="P55" s="124"/>
      <c r="Q55" s="124"/>
    </row>
    <row r="56" spans="1:17" ht="12.75">
      <c r="A56" s="109" t="s">
        <v>48</v>
      </c>
      <c r="B56" s="110">
        <v>98828</v>
      </c>
      <c r="C56" s="41" t="str">
        <f t="shared" si="10"/>
        <v>~</v>
      </c>
      <c r="D56" s="32">
        <v>0</v>
      </c>
      <c r="E56" s="42">
        <v>0</v>
      </c>
      <c r="F56" s="43">
        <f>LOOKUP($I$9,$H$97:$J$97,H136:J136)</f>
        <v>0.00109199389092</v>
      </c>
      <c r="G56" s="53">
        <f>$G$17*F56</f>
        <v>2.183987781840002E-05</v>
      </c>
      <c r="H56" s="44">
        <f>$H$17*F56</f>
        <v>0.0021839877818400017</v>
      </c>
      <c r="I56" s="54">
        <f t="shared" si="3"/>
        <v>2.183987781840002E-05</v>
      </c>
      <c r="J56" s="59">
        <f t="shared" si="4"/>
        <v>0.0021839877818400017</v>
      </c>
      <c r="K56" s="124"/>
      <c r="L56" s="124"/>
      <c r="M56" s="124"/>
      <c r="N56" s="124"/>
      <c r="O56" s="124"/>
      <c r="P56" s="124"/>
      <c r="Q56" s="124"/>
    </row>
    <row r="57" spans="1:17" ht="12.75">
      <c r="A57" s="115" t="s">
        <v>94</v>
      </c>
      <c r="B57" s="112">
        <v>110827</v>
      </c>
      <c r="C57" s="41">
        <f t="shared" si="10"/>
        <v>0</v>
      </c>
      <c r="D57" s="32">
        <f>$D$17*C57</f>
        <v>0</v>
      </c>
      <c r="E57" s="42">
        <f>$E$17*C57</f>
        <v>0</v>
      </c>
      <c r="F57" s="43" t="s">
        <v>65</v>
      </c>
      <c r="G57" s="53">
        <v>0</v>
      </c>
      <c r="H57" s="44">
        <v>0</v>
      </c>
      <c r="I57" s="54">
        <f t="shared" si="3"/>
        <v>0</v>
      </c>
      <c r="J57" s="59">
        <f t="shared" si="4"/>
        <v>0</v>
      </c>
      <c r="K57" s="124"/>
      <c r="L57" s="124"/>
      <c r="M57" s="124"/>
      <c r="N57" s="124"/>
      <c r="O57" s="124"/>
      <c r="P57" s="124"/>
      <c r="Q57" s="124"/>
    </row>
    <row r="58" spans="1:17" ht="24">
      <c r="A58" s="120" t="s">
        <v>62</v>
      </c>
      <c r="B58" s="121">
        <v>117817</v>
      </c>
      <c r="C58" s="41" t="str">
        <f t="shared" si="10"/>
        <v>~</v>
      </c>
      <c r="D58" s="32">
        <v>0</v>
      </c>
      <c r="E58" s="42">
        <v>0</v>
      </c>
      <c r="F58" s="43">
        <f>LOOKUP($I$9,$H$97:$J$97,H138:J138)</f>
        <v>0.00038873057106</v>
      </c>
      <c r="G58" s="53">
        <f>$G$17*F58</f>
        <v>7.774611421200006E-06</v>
      </c>
      <c r="H58" s="44">
        <f>$H$17*F58</f>
        <v>0.0007774611421200007</v>
      </c>
      <c r="I58" s="54">
        <f t="shared" si="3"/>
        <v>7.774611421200006E-06</v>
      </c>
      <c r="J58" s="59">
        <f t="shared" si="4"/>
        <v>0.0007774611421200007</v>
      </c>
      <c r="K58" s="124"/>
      <c r="L58" s="124"/>
      <c r="M58" s="124"/>
      <c r="N58" s="124"/>
      <c r="O58" s="124"/>
      <c r="P58" s="124"/>
      <c r="Q58" s="124"/>
    </row>
    <row r="59" spans="1:17" ht="12.75">
      <c r="A59" s="109" t="s">
        <v>51</v>
      </c>
      <c r="B59" s="110">
        <v>84662</v>
      </c>
      <c r="C59" s="41" t="str">
        <f t="shared" si="10"/>
        <v>~</v>
      </c>
      <c r="D59" s="32">
        <v>0</v>
      </c>
      <c r="E59" s="42">
        <v>0</v>
      </c>
      <c r="F59" s="43">
        <f>LOOKUP($I$9,$H$97:$J$97,H139:J139)</f>
        <v>0.00011909957682</v>
      </c>
      <c r="G59" s="53">
        <f>$G$17*F59</f>
        <v>2.381991536400002E-06</v>
      </c>
      <c r="H59" s="44">
        <f>$H$17*F59</f>
        <v>0.00023819915364000022</v>
      </c>
      <c r="I59" s="54">
        <f t="shared" si="3"/>
        <v>2.381991536400002E-06</v>
      </c>
      <c r="J59" s="59">
        <f t="shared" si="4"/>
        <v>0.00023819915364000022</v>
      </c>
      <c r="K59" s="124"/>
      <c r="L59" s="124"/>
      <c r="M59" s="124"/>
      <c r="N59" s="124"/>
      <c r="O59" s="124"/>
      <c r="P59" s="124"/>
      <c r="Q59" s="124"/>
    </row>
    <row r="60" spans="1:17" ht="12.75">
      <c r="A60" s="109" t="s">
        <v>52</v>
      </c>
      <c r="B60" s="110">
        <v>84742</v>
      </c>
      <c r="C60" s="41" t="str">
        <f t="shared" si="10"/>
        <v>~</v>
      </c>
      <c r="D60" s="32">
        <v>0</v>
      </c>
      <c r="E60" s="42">
        <v>0</v>
      </c>
      <c r="F60" s="43">
        <f>LOOKUP($I$9,$H$97:$J$97,H140:J140)</f>
        <v>0.0005327566845</v>
      </c>
      <c r="G60" s="53">
        <f>$G$17*F60</f>
        <v>1.065513369000001E-05</v>
      </c>
      <c r="H60" s="44">
        <f>$H$17*F60</f>
        <v>0.0010655133690000008</v>
      </c>
      <c r="I60" s="54">
        <f t="shared" si="3"/>
        <v>1.065513369000001E-05</v>
      </c>
      <c r="J60" s="59">
        <f t="shared" si="4"/>
        <v>0.0010655133690000008</v>
      </c>
      <c r="K60" s="124"/>
      <c r="L60" s="124"/>
      <c r="M60" s="124"/>
      <c r="N60" s="124"/>
      <c r="O60" s="124"/>
      <c r="P60" s="124"/>
      <c r="Q60" s="124"/>
    </row>
    <row r="61" spans="1:17" ht="12.75">
      <c r="A61" s="116" t="s">
        <v>13</v>
      </c>
      <c r="B61" s="93">
        <v>100414</v>
      </c>
      <c r="C61" s="41">
        <f t="shared" si="10"/>
        <v>0.039700000000000006</v>
      </c>
      <c r="D61" s="32">
        <f aca="true" t="shared" si="11" ref="D61:D67">$D$17*C61</f>
        <v>0.023820000000000004</v>
      </c>
      <c r="E61" s="42">
        <f aca="true" t="shared" si="12" ref="E61:E67">$E$17*C61</f>
        <v>2.3820000000000006</v>
      </c>
      <c r="F61" s="43">
        <f>LOOKUP($I$9,$H$97:$J$97,H141:J141)</f>
        <v>0.0029637264591052003</v>
      </c>
      <c r="G61" s="53">
        <f>$G$17*F61</f>
        <v>5.9274529182104056E-05</v>
      </c>
      <c r="H61" s="44">
        <f>$H$17*F61</f>
        <v>0.005927452918210406</v>
      </c>
      <c r="I61" s="54">
        <f t="shared" si="3"/>
        <v>0.023879274529182107</v>
      </c>
      <c r="J61" s="59">
        <f t="shared" si="4"/>
        <v>2.387927452918211</v>
      </c>
      <c r="K61" s="124"/>
      <c r="L61" s="124"/>
      <c r="M61" s="124"/>
      <c r="N61" s="124"/>
      <c r="O61" s="124"/>
      <c r="P61" s="124"/>
      <c r="Q61" s="124"/>
    </row>
    <row r="62" spans="1:17" ht="12.75">
      <c r="A62" s="116" t="s">
        <v>133</v>
      </c>
      <c r="B62" s="93">
        <v>75003</v>
      </c>
      <c r="C62" s="41">
        <f t="shared" si="10"/>
        <v>0.0018700000000000001</v>
      </c>
      <c r="D62" s="32">
        <f t="shared" si="11"/>
        <v>0.001122</v>
      </c>
      <c r="E62" s="42">
        <f>$E$17*C62</f>
        <v>0.11220000000000001</v>
      </c>
      <c r="F62" s="43" t="s">
        <v>65</v>
      </c>
      <c r="G62" s="53">
        <v>0</v>
      </c>
      <c r="H62" s="44">
        <v>0</v>
      </c>
      <c r="I62" s="54">
        <f>IF($B$14="N/A",D62+G62,(((100-$B$14)/100)*D62)+G62)</f>
        <v>0.001122</v>
      </c>
      <c r="J62" s="59">
        <f>IF($B$14="N/A",E62+H62,(((100-$B$14)/100)*E62)+H62)</f>
        <v>0.11220000000000001</v>
      </c>
      <c r="K62" s="124"/>
      <c r="L62" s="124"/>
      <c r="M62" s="124"/>
      <c r="N62" s="124"/>
      <c r="O62" s="124"/>
      <c r="P62" s="124"/>
      <c r="Q62" s="124"/>
    </row>
    <row r="63" spans="1:17" ht="12.75">
      <c r="A63" s="116" t="s">
        <v>95</v>
      </c>
      <c r="B63" s="93">
        <v>106934</v>
      </c>
      <c r="C63" s="41">
        <f t="shared" si="10"/>
        <v>0.0443</v>
      </c>
      <c r="D63" s="32">
        <f t="shared" si="11"/>
        <v>0.02658</v>
      </c>
      <c r="E63" s="42">
        <f t="shared" si="12"/>
        <v>2.658</v>
      </c>
      <c r="F63" s="43" t="s">
        <v>65</v>
      </c>
      <c r="G63" s="53">
        <v>0</v>
      </c>
      <c r="H63" s="44">
        <v>0</v>
      </c>
      <c r="I63" s="54">
        <f t="shared" si="3"/>
        <v>0.02658</v>
      </c>
      <c r="J63" s="59">
        <f t="shared" si="4"/>
        <v>2.658</v>
      </c>
      <c r="K63" s="124"/>
      <c r="L63" s="124"/>
      <c r="M63" s="124"/>
      <c r="N63" s="124"/>
      <c r="O63" s="124"/>
      <c r="P63" s="124"/>
      <c r="Q63" s="124"/>
    </row>
    <row r="64" spans="1:17" ht="12.75">
      <c r="A64" s="116" t="s">
        <v>134</v>
      </c>
      <c r="B64" s="93">
        <v>107062</v>
      </c>
      <c r="C64" s="41">
        <f t="shared" si="10"/>
        <v>0.0236</v>
      </c>
      <c r="D64" s="32">
        <f t="shared" si="11"/>
        <v>0.014159999999999999</v>
      </c>
      <c r="E64" s="42">
        <f t="shared" si="12"/>
        <v>1.416</v>
      </c>
      <c r="F64" s="43" t="s">
        <v>65</v>
      </c>
      <c r="G64" s="53">
        <v>0</v>
      </c>
      <c r="H64" s="44">
        <v>0</v>
      </c>
      <c r="I64" s="54">
        <f>IF($B$14="N/A",D64+G64,(((100-$B$14)/100)*D64)+G64)</f>
        <v>0.014159999999999999</v>
      </c>
      <c r="J64" s="59">
        <f>IF($B$14="N/A",E64+H64,(((100-$B$14)/100)*E64)+H64)</f>
        <v>1.416</v>
      </c>
      <c r="K64" s="124"/>
      <c r="L64" s="124"/>
      <c r="M64" s="124"/>
      <c r="N64" s="124"/>
      <c r="O64" s="124"/>
      <c r="P64" s="124"/>
      <c r="Q64" s="124"/>
    </row>
    <row r="65" spans="1:17" ht="12.75">
      <c r="A65" s="115" t="s">
        <v>46</v>
      </c>
      <c r="B65" s="112">
        <v>206440</v>
      </c>
      <c r="C65" s="41">
        <f t="shared" si="10"/>
        <v>0.0011099999999999999</v>
      </c>
      <c r="D65" s="32">
        <f t="shared" si="11"/>
        <v>0.0006659999999999999</v>
      </c>
      <c r="E65" s="42">
        <f t="shared" si="12"/>
        <v>0.06659999999999999</v>
      </c>
      <c r="F65" s="43">
        <f>LOOKUP($I$9,$H$97:$J$97,H145:J145)</f>
        <v>0.00022192594205999998</v>
      </c>
      <c r="G65" s="53">
        <f>$G$17*F65</f>
        <v>4.438518841200004E-06</v>
      </c>
      <c r="H65" s="44">
        <f>$H$17*F65</f>
        <v>0.00044385188412000034</v>
      </c>
      <c r="I65" s="54">
        <f t="shared" si="3"/>
        <v>0.0006704385188411999</v>
      </c>
      <c r="J65" s="59">
        <f t="shared" si="4"/>
        <v>0.06704385188411999</v>
      </c>
      <c r="K65" s="124"/>
      <c r="L65" s="124"/>
      <c r="M65" s="124"/>
      <c r="N65" s="124"/>
      <c r="O65" s="124"/>
      <c r="P65" s="124"/>
      <c r="Q65" s="124"/>
    </row>
    <row r="66" spans="1:17" ht="12.75">
      <c r="A66" s="115" t="s">
        <v>96</v>
      </c>
      <c r="B66" s="112">
        <v>86737</v>
      </c>
      <c r="C66" s="41">
        <f t="shared" si="10"/>
        <v>0.00567</v>
      </c>
      <c r="D66" s="32">
        <f t="shared" si="11"/>
        <v>0.0034019999999999996</v>
      </c>
      <c r="E66" s="42">
        <f t="shared" si="12"/>
        <v>0.3402</v>
      </c>
      <c r="F66" s="43" t="s">
        <v>65</v>
      </c>
      <c r="G66" s="53">
        <v>0</v>
      </c>
      <c r="H66" s="44">
        <v>0</v>
      </c>
      <c r="I66" s="54">
        <f t="shared" si="3"/>
        <v>0.0034019999999999996</v>
      </c>
      <c r="J66" s="59">
        <f t="shared" si="4"/>
        <v>0.3402</v>
      </c>
      <c r="K66" s="124"/>
      <c r="L66" s="124"/>
      <c r="M66" s="124"/>
      <c r="N66" s="124"/>
      <c r="O66" s="124"/>
      <c r="P66" s="124"/>
      <c r="Q66" s="124"/>
    </row>
    <row r="67" spans="1:17" ht="12.75">
      <c r="A67" s="116" t="s">
        <v>11</v>
      </c>
      <c r="B67" s="93">
        <v>50000</v>
      </c>
      <c r="C67" s="41">
        <f t="shared" si="10"/>
        <v>52.8</v>
      </c>
      <c r="D67" s="32">
        <f t="shared" si="11"/>
        <v>31.679999999999996</v>
      </c>
      <c r="E67" s="42">
        <f t="shared" si="12"/>
        <v>3168</v>
      </c>
      <c r="F67" s="43" t="str">
        <f>LOOKUP($I$9,$H$97:$J$97,H147:J147)</f>
        <v>^</v>
      </c>
      <c r="G67" s="53">
        <v>0</v>
      </c>
      <c r="H67" s="44">
        <v>0</v>
      </c>
      <c r="I67" s="54">
        <f t="shared" si="3"/>
        <v>31.679999999999996</v>
      </c>
      <c r="J67" s="59">
        <f t="shared" si="4"/>
        <v>3168</v>
      </c>
      <c r="K67" s="124"/>
      <c r="L67" s="124"/>
      <c r="M67" s="124"/>
      <c r="N67" s="124"/>
      <c r="O67" s="124"/>
      <c r="P67" s="124"/>
      <c r="Q67" s="124"/>
    </row>
    <row r="68" spans="1:17" ht="13.5" thickBot="1">
      <c r="A68" s="116" t="s">
        <v>135</v>
      </c>
      <c r="B68" s="93">
        <v>110543</v>
      </c>
      <c r="C68" s="41">
        <f t="shared" si="10"/>
        <v>1.11</v>
      </c>
      <c r="D68" s="32">
        <f>$D$17*C68</f>
        <v>0.666</v>
      </c>
      <c r="E68" s="42">
        <f>$E$17*C68</f>
        <v>66.60000000000001</v>
      </c>
      <c r="F68" s="43" t="s">
        <v>65</v>
      </c>
      <c r="G68" s="53">
        <v>0</v>
      </c>
      <c r="H68" s="44">
        <v>0</v>
      </c>
      <c r="I68" s="59">
        <f>IF($B$14="N/A",D68+G68,(((100-$B$14)/100)*D68)+G68)</f>
        <v>0.666</v>
      </c>
      <c r="J68" s="42">
        <f>IF($B$14="N/A",E68+H68,(((100-$B$14)/100)*E68)+H68)</f>
        <v>66.60000000000001</v>
      </c>
      <c r="K68" s="124"/>
      <c r="L68" s="124"/>
      <c r="M68" s="124"/>
      <c r="N68" s="124"/>
      <c r="O68" s="124"/>
      <c r="P68" s="124"/>
      <c r="Q68" s="124"/>
    </row>
    <row r="69" spans="1:17" ht="13.5" thickBot="1">
      <c r="A69" s="116" t="s">
        <v>106</v>
      </c>
      <c r="B69" s="93">
        <v>7783064</v>
      </c>
      <c r="C69" s="41" t="str">
        <f t="shared" si="10"/>
        <v>~</v>
      </c>
      <c r="D69" s="32">
        <v>0</v>
      </c>
      <c r="E69" s="42">
        <v>0</v>
      </c>
      <c r="F69" s="43">
        <f>LOOKUP($I$9,$H$97:$J$97,H149:J149)</f>
        <v>268</v>
      </c>
      <c r="G69" s="53">
        <f>$G$17*F69</f>
        <v>5.360000000000005</v>
      </c>
      <c r="H69" s="44">
        <f>$H$17*F69</f>
        <v>536.0000000000005</v>
      </c>
      <c r="I69" s="58">
        <f t="shared" si="3"/>
        <v>5.360000000000005</v>
      </c>
      <c r="J69" s="58">
        <f t="shared" si="4"/>
        <v>536.0000000000005</v>
      </c>
      <c r="K69" s="124"/>
      <c r="L69" s="124"/>
      <c r="M69" s="124"/>
      <c r="N69" s="124"/>
      <c r="O69" s="124"/>
      <c r="P69" s="124"/>
      <c r="Q69" s="124"/>
    </row>
    <row r="70" spans="1:17" ht="12.75">
      <c r="A70" s="116" t="s">
        <v>100</v>
      </c>
      <c r="B70" s="93">
        <v>193395</v>
      </c>
      <c r="C70" s="41">
        <f t="shared" si="10"/>
        <v>0</v>
      </c>
      <c r="D70" s="32">
        <f>$D$17*C70</f>
        <v>0</v>
      </c>
      <c r="E70" s="42">
        <f>$E$17*C70</f>
        <v>0</v>
      </c>
      <c r="F70" s="43" t="s">
        <v>65</v>
      </c>
      <c r="G70" s="53">
        <v>0</v>
      </c>
      <c r="H70" s="44">
        <v>0</v>
      </c>
      <c r="I70" s="60">
        <f t="shared" si="3"/>
        <v>0</v>
      </c>
      <c r="J70" s="42">
        <f t="shared" si="4"/>
        <v>0</v>
      </c>
      <c r="K70" s="124"/>
      <c r="L70" s="124"/>
      <c r="M70" s="124"/>
      <c r="N70" s="124"/>
      <c r="O70" s="124"/>
      <c r="P70" s="124"/>
      <c r="Q70" s="124"/>
    </row>
    <row r="71" spans="1:17" ht="12.75">
      <c r="A71" s="140" t="s">
        <v>136</v>
      </c>
      <c r="B71" s="136">
        <v>78842</v>
      </c>
      <c r="C71" s="41">
        <f t="shared" si="10"/>
        <v>0.101</v>
      </c>
      <c r="D71" s="32">
        <f>$D$17*C71</f>
        <v>0.0606</v>
      </c>
      <c r="E71" s="42">
        <f>$E$17*C71</f>
        <v>6.0600000000000005</v>
      </c>
      <c r="F71" s="43" t="s">
        <v>65</v>
      </c>
      <c r="G71" s="53">
        <v>0</v>
      </c>
      <c r="H71" s="44">
        <v>0</v>
      </c>
      <c r="I71" s="59">
        <f>IF($B$14="N/A",D71+G71,(((100-$B$14)/100)*D71)+G71)</f>
        <v>0.0606</v>
      </c>
      <c r="J71" s="42">
        <f>IF($B$14="N/A",E71+H71,(((100-$B$14)/100)*E71)+H71)</f>
        <v>6.0600000000000005</v>
      </c>
      <c r="K71" s="124"/>
      <c r="L71" s="124"/>
      <c r="M71" s="124"/>
      <c r="N71" s="124"/>
      <c r="O71" s="124"/>
      <c r="P71" s="124"/>
      <c r="Q71" s="124"/>
    </row>
    <row r="72" spans="1:17" ht="12.75">
      <c r="A72" s="116" t="s">
        <v>101</v>
      </c>
      <c r="B72" s="93">
        <v>67561</v>
      </c>
      <c r="C72" s="41">
        <f t="shared" si="10"/>
        <v>2.5</v>
      </c>
      <c r="D72" s="32">
        <f>$D$17*C72</f>
        <v>1.5</v>
      </c>
      <c r="E72" s="42">
        <f>$E$17*C72</f>
        <v>150</v>
      </c>
      <c r="F72" s="43" t="s">
        <v>65</v>
      </c>
      <c r="G72" s="53">
        <v>0</v>
      </c>
      <c r="H72" s="44">
        <v>0</v>
      </c>
      <c r="I72" s="59">
        <f t="shared" si="3"/>
        <v>1.5</v>
      </c>
      <c r="J72" s="42">
        <f t="shared" si="4"/>
        <v>150</v>
      </c>
      <c r="K72" s="124"/>
      <c r="L72" s="124"/>
      <c r="M72" s="124"/>
      <c r="N72" s="124"/>
      <c r="O72" s="124"/>
      <c r="P72" s="124"/>
      <c r="Q72" s="124"/>
    </row>
    <row r="73" spans="1:17" ht="12.75">
      <c r="A73" s="116" t="s">
        <v>102</v>
      </c>
      <c r="B73" s="93">
        <v>75092</v>
      </c>
      <c r="C73" s="41">
        <f t="shared" si="10"/>
        <v>0.02</v>
      </c>
      <c r="D73" s="32">
        <f>$D$17*C73</f>
        <v>0.012</v>
      </c>
      <c r="E73" s="42">
        <f>$E$17*C73</f>
        <v>1.2</v>
      </c>
      <c r="F73" s="43" t="s">
        <v>65</v>
      </c>
      <c r="G73" s="53">
        <v>0</v>
      </c>
      <c r="H73" s="44">
        <v>0</v>
      </c>
      <c r="I73" s="59">
        <f t="shared" si="3"/>
        <v>0.012</v>
      </c>
      <c r="J73" s="42">
        <f t="shared" si="4"/>
        <v>1.2</v>
      </c>
      <c r="K73" s="124"/>
      <c r="L73" s="124"/>
      <c r="M73" s="124"/>
      <c r="N73" s="124"/>
      <c r="O73" s="124"/>
      <c r="P73" s="124"/>
      <c r="Q73" s="124"/>
    </row>
    <row r="74" spans="1:17" ht="12.75">
      <c r="A74" s="116" t="s">
        <v>23</v>
      </c>
      <c r="B74" s="93">
        <v>91203</v>
      </c>
      <c r="C74" s="41">
        <f t="shared" si="10"/>
        <v>0.07440000000000001</v>
      </c>
      <c r="D74" s="32">
        <f>$D$17*C74</f>
        <v>0.044640000000000006</v>
      </c>
      <c r="E74" s="42">
        <f>$E$17*C74</f>
        <v>4.464</v>
      </c>
      <c r="F74" s="43">
        <f>LOOKUP($I$9,$H$97:$J$97,H154:J154)</f>
        <v>0.0005298645877200001</v>
      </c>
      <c r="G74" s="53">
        <f>$G$17*F74</f>
        <v>1.0597291754400011E-05</v>
      </c>
      <c r="H74" s="44">
        <f>$H$17*F74</f>
        <v>0.001059729175440001</v>
      </c>
      <c r="I74" s="59">
        <f t="shared" si="3"/>
        <v>0.044650597291754406</v>
      </c>
      <c r="J74" s="42">
        <f t="shared" si="4"/>
        <v>4.46505972917544</v>
      </c>
      <c r="K74" s="124"/>
      <c r="L74" s="124"/>
      <c r="M74" s="124"/>
      <c r="N74" s="124"/>
      <c r="O74" s="124"/>
      <c r="P74" s="124"/>
      <c r="Q74" s="124"/>
    </row>
    <row r="75" spans="1:17" ht="12.75">
      <c r="A75" s="109" t="s">
        <v>43</v>
      </c>
      <c r="B75" s="110">
        <v>98953</v>
      </c>
      <c r="C75" s="41" t="str">
        <f t="shared" si="10"/>
        <v>~</v>
      </c>
      <c r="D75" s="32">
        <v>0</v>
      </c>
      <c r="E75" s="42">
        <v>0</v>
      </c>
      <c r="F75" s="43">
        <f>LOOKUP($I$9,$H$97:$J$97,H155:J155)</f>
        <v>0.00017279091720000004</v>
      </c>
      <c r="G75" s="53">
        <f>$G$17*F75</f>
        <v>3.455818344000004E-06</v>
      </c>
      <c r="H75" s="44">
        <f>$H$17*F75</f>
        <v>0.0003455818344000004</v>
      </c>
      <c r="I75" s="59">
        <f t="shared" si="3"/>
        <v>3.455818344000004E-06</v>
      </c>
      <c r="J75" s="42">
        <f t="shared" si="4"/>
        <v>0.0003455818344000004</v>
      </c>
      <c r="K75" s="124"/>
      <c r="L75" s="124"/>
      <c r="M75" s="124"/>
      <c r="N75" s="124"/>
      <c r="O75" s="124"/>
      <c r="P75" s="124"/>
      <c r="Q75" s="124"/>
    </row>
    <row r="76" spans="1:17" ht="12.75">
      <c r="A76" s="113" t="s">
        <v>50</v>
      </c>
      <c r="B76" s="114">
        <v>621647</v>
      </c>
      <c r="C76" s="41" t="str">
        <f t="shared" si="10"/>
        <v>~</v>
      </c>
      <c r="D76" s="32">
        <v>0</v>
      </c>
      <c r="E76" s="42">
        <v>0</v>
      </c>
      <c r="F76" s="43">
        <f>LOOKUP($I$9,$H$97:$J$97,H156:J156)</f>
        <v>0.00022595201432000001</v>
      </c>
      <c r="G76" s="53">
        <f>$G$17*F76</f>
        <v>4.519040286400005E-06</v>
      </c>
      <c r="H76" s="44">
        <f>$H$17*F76</f>
        <v>0.0004519040286400004</v>
      </c>
      <c r="I76" s="59">
        <f t="shared" si="3"/>
        <v>4.519040286400005E-06</v>
      </c>
      <c r="J76" s="42">
        <f t="shared" si="4"/>
        <v>0.0004519040286400004</v>
      </c>
      <c r="K76" s="124"/>
      <c r="L76" s="124"/>
      <c r="M76" s="124"/>
      <c r="N76" s="124"/>
      <c r="O76" s="124"/>
      <c r="P76" s="124"/>
      <c r="Q76" s="124"/>
    </row>
    <row r="77" spans="1:17" ht="12.75">
      <c r="A77" s="116" t="s">
        <v>118</v>
      </c>
      <c r="B77" s="93">
        <v>1151</v>
      </c>
      <c r="C77" s="41">
        <f t="shared" si="10"/>
        <v>0.00775</v>
      </c>
      <c r="D77" s="32">
        <f>$D$17*C77</f>
        <v>0.00465</v>
      </c>
      <c r="E77" s="42">
        <f>$E$17*C77</f>
        <v>0.46499999999999997</v>
      </c>
      <c r="F77" s="43" t="str">
        <f>LOOKUP($I$9,$H$97:$J$97,H157:J157)</f>
        <v>^</v>
      </c>
      <c r="G77" s="53">
        <v>0</v>
      </c>
      <c r="H77" s="44">
        <v>0</v>
      </c>
      <c r="I77" s="59">
        <f t="shared" si="3"/>
        <v>0.00465</v>
      </c>
      <c r="J77" s="42">
        <f t="shared" si="4"/>
        <v>0.46499999999999997</v>
      </c>
      <c r="K77" s="124"/>
      <c r="L77" s="124"/>
      <c r="M77" s="124"/>
      <c r="N77" s="124"/>
      <c r="O77" s="124"/>
      <c r="P77" s="124"/>
      <c r="Q77" s="124"/>
    </row>
    <row r="78" spans="1:17" ht="12.75">
      <c r="A78" s="116" t="s">
        <v>19</v>
      </c>
      <c r="B78" s="93">
        <v>127184</v>
      </c>
      <c r="C78" s="41" t="str">
        <f t="shared" si="10"/>
        <v>~</v>
      </c>
      <c r="D78" s="32">
        <v>0</v>
      </c>
      <c r="E78" s="42">
        <v>0</v>
      </c>
      <c r="F78" s="43">
        <f>LOOKUP($I$9,$H$97:$J$97,H158:J158)</f>
        <v>0.0005331798584280001</v>
      </c>
      <c r="G78" s="53">
        <f>$G$17*F78</f>
        <v>1.0663597168560011E-05</v>
      </c>
      <c r="H78" s="44">
        <f>$H$17*F78</f>
        <v>0.001066359716856001</v>
      </c>
      <c r="I78" s="59">
        <f t="shared" si="3"/>
        <v>1.0663597168560011E-05</v>
      </c>
      <c r="J78" s="42">
        <f t="shared" si="4"/>
        <v>0.001066359716856001</v>
      </c>
      <c r="K78" s="124"/>
      <c r="L78" s="124"/>
      <c r="M78" s="124"/>
      <c r="N78" s="124"/>
      <c r="O78" s="124"/>
      <c r="P78" s="124"/>
      <c r="Q78" s="124"/>
    </row>
    <row r="79" spans="1:17" ht="12.75">
      <c r="A79" s="115" t="s">
        <v>98</v>
      </c>
      <c r="B79" s="112">
        <v>198550</v>
      </c>
      <c r="C79" s="41">
        <f t="shared" si="10"/>
        <v>0</v>
      </c>
      <c r="D79" s="32">
        <f>$D$17*C79</f>
        <v>0</v>
      </c>
      <c r="E79" s="42">
        <f>$E$17*C79</f>
        <v>0</v>
      </c>
      <c r="F79" s="43" t="s">
        <v>65</v>
      </c>
      <c r="G79" s="53">
        <v>0</v>
      </c>
      <c r="H79" s="44">
        <v>0</v>
      </c>
      <c r="I79" s="59">
        <f t="shared" si="3"/>
        <v>0</v>
      </c>
      <c r="J79" s="42">
        <f t="shared" si="4"/>
        <v>0</v>
      </c>
      <c r="K79" s="124"/>
      <c r="L79" s="124"/>
      <c r="M79" s="124"/>
      <c r="N79" s="124"/>
      <c r="O79" s="124"/>
      <c r="P79" s="124"/>
      <c r="Q79" s="124"/>
    </row>
    <row r="80" spans="1:17" ht="12.75">
      <c r="A80" s="109" t="s">
        <v>45</v>
      </c>
      <c r="B80" s="110">
        <v>85018</v>
      </c>
      <c r="C80" s="41">
        <f t="shared" si="10"/>
        <v>0.0104</v>
      </c>
      <c r="D80" s="32">
        <f>$D$17*C80</f>
        <v>0.00624</v>
      </c>
      <c r="E80" s="42">
        <f>$E$17*C80</f>
        <v>0.624</v>
      </c>
      <c r="F80" s="43">
        <f>LOOKUP($I$9,$H$97:$J$97,H160:J160)</f>
        <v>0.0004957483587200001</v>
      </c>
      <c r="G80" s="53">
        <f>$G$17*F80</f>
        <v>9.91496717440001E-06</v>
      </c>
      <c r="H80" s="44">
        <f>$H$17*F80</f>
        <v>0.000991496717440001</v>
      </c>
      <c r="I80" s="59">
        <f t="shared" si="3"/>
        <v>0.0062499149671744</v>
      </c>
      <c r="J80" s="42">
        <f t="shared" si="4"/>
        <v>0.62499149671744</v>
      </c>
      <c r="K80" s="124"/>
      <c r="L80" s="124"/>
      <c r="M80" s="124"/>
      <c r="N80" s="124"/>
      <c r="O80" s="124"/>
      <c r="P80" s="124"/>
      <c r="Q80" s="124"/>
    </row>
    <row r="81" spans="1:17" ht="12.75">
      <c r="A81" s="113" t="s">
        <v>40</v>
      </c>
      <c r="B81" s="114">
        <v>108952</v>
      </c>
      <c r="C81" s="41">
        <f t="shared" si="10"/>
        <v>0.024</v>
      </c>
      <c r="D81" s="32">
        <f>$D$17*C81</f>
        <v>0.0144</v>
      </c>
      <c r="E81" s="42">
        <f>$E$17*C81</f>
        <v>1.44</v>
      </c>
      <c r="F81" s="43">
        <f>LOOKUP($I$9,$H$97:$J$97,H161:J161)</f>
        <v>0.00232480691872</v>
      </c>
      <c r="G81" s="53">
        <f>$G$17*F81</f>
        <v>4.6496138374400036E-05</v>
      </c>
      <c r="H81" s="44">
        <f>$H$17*F81</f>
        <v>0.004649613837440004</v>
      </c>
      <c r="I81" s="59">
        <f t="shared" si="3"/>
        <v>0.0144464961383744</v>
      </c>
      <c r="J81" s="42">
        <f t="shared" si="4"/>
        <v>1.44464961383744</v>
      </c>
      <c r="K81" s="124"/>
      <c r="L81" s="124"/>
      <c r="M81" s="124"/>
      <c r="N81" s="124"/>
      <c r="O81" s="124"/>
      <c r="P81" s="124"/>
      <c r="Q81" s="124"/>
    </row>
    <row r="82" spans="1:17" ht="12.75">
      <c r="A82" s="115" t="s">
        <v>99</v>
      </c>
      <c r="B82" s="112">
        <v>129000</v>
      </c>
      <c r="C82" s="41">
        <f t="shared" si="10"/>
        <v>0.0013599999999999999</v>
      </c>
      <c r="D82" s="32">
        <f>$D$17*C82</f>
        <v>0.0008159999999999999</v>
      </c>
      <c r="E82" s="42">
        <f>$E$17*C82</f>
        <v>0.08159999999999999</v>
      </c>
      <c r="F82" s="43" t="s">
        <v>65</v>
      </c>
      <c r="G82" s="53">
        <v>0</v>
      </c>
      <c r="H82" s="44">
        <v>0</v>
      </c>
      <c r="I82" s="59">
        <f t="shared" si="3"/>
        <v>0.0008159999999999999</v>
      </c>
      <c r="J82" s="42">
        <f t="shared" si="4"/>
        <v>0.08159999999999999</v>
      </c>
      <c r="K82" s="124"/>
      <c r="L82" s="124"/>
      <c r="M82" s="124"/>
      <c r="N82" s="124"/>
      <c r="O82" s="124"/>
      <c r="P82" s="124"/>
      <c r="Q82" s="124"/>
    </row>
    <row r="83" spans="1:17" ht="13.5" thickBot="1">
      <c r="A83" s="109" t="s">
        <v>38</v>
      </c>
      <c r="B83" s="110">
        <v>110861</v>
      </c>
      <c r="C83" s="41" t="str">
        <f t="shared" si="10"/>
        <v>~</v>
      </c>
      <c r="D83" s="32">
        <v>0</v>
      </c>
      <c r="E83" s="42">
        <v>0</v>
      </c>
      <c r="F83" s="43">
        <f>LOOKUP($I$9,$H$97:$J$97,H163:J163)</f>
        <v>0.00030077883063000003</v>
      </c>
      <c r="G83" s="53">
        <f>$G$17*F83</f>
        <v>6.015576612600006E-06</v>
      </c>
      <c r="H83" s="44">
        <f>$H$17*F83</f>
        <v>0.0006015576612600006</v>
      </c>
      <c r="I83" s="59">
        <f t="shared" si="3"/>
        <v>6.015576612600006E-06</v>
      </c>
      <c r="J83" s="42">
        <f t="shared" si="4"/>
        <v>0.0006015576612600006</v>
      </c>
      <c r="K83" s="124"/>
      <c r="L83" s="124"/>
      <c r="M83" s="124"/>
      <c r="N83" s="124"/>
      <c r="O83" s="124"/>
      <c r="P83" s="124"/>
      <c r="Q83" s="124"/>
    </row>
    <row r="84" spans="1:17" ht="13.5" thickBot="1">
      <c r="A84" s="113" t="s">
        <v>105</v>
      </c>
      <c r="B84" s="114">
        <v>7446095</v>
      </c>
      <c r="C84" s="41" t="str">
        <f t="shared" si="10"/>
        <v>~</v>
      </c>
      <c r="D84" s="32">
        <v>0</v>
      </c>
      <c r="E84" s="42">
        <v>0</v>
      </c>
      <c r="F84" s="43">
        <f>LOOKUP($I$9,$H$97:$J$97,H164:J164)</f>
        <v>0.21413509162000002</v>
      </c>
      <c r="G84" s="53">
        <f>$G$17*F84</f>
        <v>0.004282701832400005</v>
      </c>
      <c r="H84" s="44">
        <f>$H$17*F84</f>
        <v>0.42827018324000043</v>
      </c>
      <c r="I84" s="58">
        <f t="shared" si="3"/>
        <v>0.004282701832400005</v>
      </c>
      <c r="J84" s="58">
        <f t="shared" si="4"/>
        <v>0.42827018324000043</v>
      </c>
      <c r="K84" s="124"/>
      <c r="L84" s="124"/>
      <c r="M84" s="124"/>
      <c r="N84" s="124"/>
      <c r="O84" s="124"/>
      <c r="P84" s="124"/>
      <c r="Q84" s="124"/>
    </row>
    <row r="85" spans="1:17" ht="12.75">
      <c r="A85" s="113" t="s">
        <v>39</v>
      </c>
      <c r="B85" s="114">
        <v>100425</v>
      </c>
      <c r="C85" s="41">
        <f t="shared" si="10"/>
        <v>0.0236</v>
      </c>
      <c r="D85" s="32">
        <f>$D$17*C85</f>
        <v>0.014159999999999999</v>
      </c>
      <c r="E85" s="42">
        <f>$E$17*C85</f>
        <v>1.416</v>
      </c>
      <c r="F85" s="43">
        <f>LOOKUP($I$9,$H$97:$J$97,H165:J165)</f>
        <v>0.00011960328239999999</v>
      </c>
      <c r="G85" s="53">
        <f>$G$17*F85</f>
        <v>2.392065648000002E-06</v>
      </c>
      <c r="H85" s="44">
        <f>$H$17*F85</f>
        <v>0.0002392065648000002</v>
      </c>
      <c r="I85" s="60">
        <f t="shared" si="3"/>
        <v>0.014162392065647999</v>
      </c>
      <c r="J85" s="42">
        <f t="shared" si="4"/>
        <v>1.4162392065648</v>
      </c>
      <c r="K85" s="124"/>
      <c r="L85" s="124"/>
      <c r="M85" s="124"/>
      <c r="N85" s="124"/>
      <c r="O85" s="124"/>
      <c r="P85" s="124"/>
      <c r="Q85" s="124"/>
    </row>
    <row r="86" spans="1:17" ht="12.75">
      <c r="A86" s="116" t="s">
        <v>14</v>
      </c>
      <c r="B86" s="93">
        <v>108883</v>
      </c>
      <c r="C86" s="41">
        <f>LOOKUP($K$9,$C$97:$G$97,C166:G166)</f>
        <v>0.408</v>
      </c>
      <c r="D86" s="32">
        <f>$D$17*C86</f>
        <v>0.24479999999999996</v>
      </c>
      <c r="E86" s="42">
        <f>$E$17*C86</f>
        <v>24.479999999999997</v>
      </c>
      <c r="F86" s="43">
        <f>LOOKUP($I$9,$H$97:$J$97,H166:J166)</f>
        <v>0.0102</v>
      </c>
      <c r="G86" s="53">
        <f>$G$17*F86</f>
        <v>0.0002040000000000002</v>
      </c>
      <c r="H86" s="44">
        <f>$H$17*F86</f>
        <v>0.02040000000000002</v>
      </c>
      <c r="I86" s="59">
        <f t="shared" si="3"/>
        <v>0.24500399999999997</v>
      </c>
      <c r="J86" s="42">
        <f t="shared" si="4"/>
        <v>24.500399999999996</v>
      </c>
      <c r="K86" s="124"/>
      <c r="L86" s="124"/>
      <c r="M86" s="124"/>
      <c r="N86" s="124"/>
      <c r="O86" s="124"/>
      <c r="P86" s="124"/>
      <c r="Q86" s="124"/>
    </row>
    <row r="87" spans="1:17" ht="12.75">
      <c r="A87" s="116" t="s">
        <v>103</v>
      </c>
      <c r="B87" s="93">
        <v>75014</v>
      </c>
      <c r="C87" s="41">
        <f>LOOKUP($K$9,$C$97:$G$97,C167:G167)</f>
        <v>0.0149</v>
      </c>
      <c r="D87" s="32">
        <f>$D$17*C87</f>
        <v>0.00894</v>
      </c>
      <c r="E87" s="42">
        <f>$E$17*C87</f>
        <v>0.894</v>
      </c>
      <c r="F87" s="43" t="s">
        <v>65</v>
      </c>
      <c r="G87" s="53">
        <v>0</v>
      </c>
      <c r="H87" s="44">
        <v>0</v>
      </c>
      <c r="I87" s="59">
        <f t="shared" si="3"/>
        <v>0.00894</v>
      </c>
      <c r="J87" s="42">
        <f t="shared" si="4"/>
        <v>0.894</v>
      </c>
      <c r="K87" s="124"/>
      <c r="L87" s="124"/>
      <c r="M87" s="124"/>
      <c r="N87" s="124"/>
      <c r="O87" s="124"/>
      <c r="P87" s="124"/>
      <c r="Q87" s="124"/>
    </row>
    <row r="88" spans="1:17" ht="13.5" thickBot="1">
      <c r="A88" s="122" t="s">
        <v>15</v>
      </c>
      <c r="B88" s="123">
        <v>1330207</v>
      </c>
      <c r="C88" s="45">
        <f>LOOKUP($K$9,$C$97:$G$97,C168:G168)</f>
        <v>0.184</v>
      </c>
      <c r="D88" s="46">
        <f>$D$17*C88</f>
        <v>0.1104</v>
      </c>
      <c r="E88" s="47">
        <f>$E$17*C88</f>
        <v>11.04</v>
      </c>
      <c r="F88" s="48">
        <f>LOOKUP($I$9,$H$97:$J$97,H168:J168)</f>
        <v>0.00478</v>
      </c>
      <c r="G88" s="45">
        <f>$G$17*F88</f>
        <v>9.560000000000009E-05</v>
      </c>
      <c r="H88" s="49">
        <f>$H$17*F88</f>
        <v>0.00956000000000001</v>
      </c>
      <c r="I88" s="61">
        <f t="shared" si="3"/>
        <v>0.1104956</v>
      </c>
      <c r="J88" s="47">
        <f t="shared" si="4"/>
        <v>11.04956</v>
      </c>
      <c r="K88" s="124"/>
      <c r="L88" s="124"/>
      <c r="M88" s="124"/>
      <c r="N88" s="124"/>
      <c r="O88" s="124"/>
      <c r="P88" s="124"/>
      <c r="Q88" s="124"/>
    </row>
    <row r="89" spans="2:17" ht="12.75">
      <c r="B89" s="127"/>
      <c r="C89" s="124"/>
      <c r="D89" s="124"/>
      <c r="E89" s="124"/>
      <c r="F89" s="124"/>
      <c r="G89" s="124"/>
      <c r="H89" s="124"/>
      <c r="I89" s="124"/>
      <c r="J89" s="124"/>
      <c r="K89" s="124"/>
      <c r="L89" s="124"/>
      <c r="M89" s="124"/>
      <c r="N89" s="124"/>
      <c r="O89" s="124"/>
      <c r="P89" s="124"/>
      <c r="Q89" s="124"/>
    </row>
    <row r="90" spans="1:17" ht="12.75">
      <c r="A90" s="10" t="s">
        <v>7</v>
      </c>
      <c r="B90" s="11"/>
      <c r="C90" s="12"/>
      <c r="D90" s="12"/>
      <c r="E90" s="12"/>
      <c r="F90" s="12"/>
      <c r="G90" s="12"/>
      <c r="H90" s="12"/>
      <c r="I90" s="12"/>
      <c r="J90" s="12"/>
      <c r="K90" s="13"/>
      <c r="L90" s="124"/>
      <c r="M90" s="124"/>
      <c r="N90" s="124"/>
      <c r="O90" s="124"/>
      <c r="P90" s="124"/>
      <c r="Q90" s="124"/>
    </row>
    <row r="91" spans="1:17" ht="27" customHeight="1">
      <c r="A91" s="144" t="s">
        <v>110</v>
      </c>
      <c r="B91" s="145"/>
      <c r="C91" s="145"/>
      <c r="D91" s="145"/>
      <c r="E91" s="145"/>
      <c r="F91" s="145"/>
      <c r="G91" s="145"/>
      <c r="H91" s="145"/>
      <c r="I91" s="145"/>
      <c r="J91" s="145"/>
      <c r="K91" s="146"/>
      <c r="L91" s="124"/>
      <c r="M91" s="124"/>
      <c r="N91" s="124"/>
      <c r="O91" s="124"/>
      <c r="P91" s="124"/>
      <c r="Q91" s="124"/>
    </row>
    <row r="92" spans="1:17" ht="24" customHeight="1">
      <c r="A92" s="147"/>
      <c r="B92" s="148"/>
      <c r="C92" s="148"/>
      <c r="D92" s="148"/>
      <c r="E92" s="148"/>
      <c r="F92" s="148"/>
      <c r="G92" s="148"/>
      <c r="H92" s="148"/>
      <c r="I92" s="148"/>
      <c r="J92" s="148"/>
      <c r="K92" s="149"/>
      <c r="L92" s="124"/>
      <c r="M92" s="124"/>
      <c r="N92" s="124"/>
      <c r="O92" s="124"/>
      <c r="P92" s="124"/>
      <c r="Q92" s="124"/>
    </row>
    <row r="93" spans="1:17" ht="26.25" customHeight="1">
      <c r="A93" s="150"/>
      <c r="B93" s="151"/>
      <c r="C93" s="151"/>
      <c r="D93" s="151"/>
      <c r="E93" s="151"/>
      <c r="F93" s="151"/>
      <c r="G93" s="151"/>
      <c r="H93" s="151"/>
      <c r="I93" s="151"/>
      <c r="J93" s="151"/>
      <c r="K93" s="152"/>
      <c r="L93" s="124"/>
      <c r="M93" s="124"/>
      <c r="N93" s="124"/>
      <c r="O93" s="124"/>
      <c r="P93" s="124"/>
      <c r="Q93" s="124"/>
    </row>
    <row r="94" spans="1:17" ht="15.75" customHeight="1">
      <c r="A94" s="162" t="s">
        <v>119</v>
      </c>
      <c r="B94" s="163"/>
      <c r="C94" s="163"/>
      <c r="D94" s="163"/>
      <c r="E94" s="163"/>
      <c r="F94" s="163"/>
      <c r="G94" s="163"/>
      <c r="H94" s="163"/>
      <c r="I94" s="164"/>
      <c r="J94" s="128"/>
      <c r="K94" s="128"/>
      <c r="L94" s="124"/>
      <c r="M94" s="124"/>
      <c r="N94" s="124"/>
      <c r="O94" s="124"/>
      <c r="P94" s="124"/>
      <c r="Q94" s="124"/>
    </row>
    <row r="95" spans="1:17" ht="12.75">
      <c r="A95" s="159" t="s">
        <v>131</v>
      </c>
      <c r="B95" s="160"/>
      <c r="C95" s="160"/>
      <c r="D95" s="160"/>
      <c r="E95" s="160"/>
      <c r="F95" s="160"/>
      <c r="G95" s="160"/>
      <c r="H95" s="160"/>
      <c r="I95" s="161"/>
      <c r="J95" s="124"/>
      <c r="K95" s="124"/>
      <c r="L95" s="124"/>
      <c r="M95" s="124"/>
      <c r="N95" s="124"/>
      <c r="O95" s="124"/>
      <c r="P95" s="124"/>
      <c r="Q95" s="124"/>
    </row>
    <row r="96" spans="1:17" ht="12.75">
      <c r="A96" s="129"/>
      <c r="B96" s="130"/>
      <c r="C96" s="131"/>
      <c r="D96" s="131"/>
      <c r="E96" s="132"/>
      <c r="F96" s="131"/>
      <c r="G96" s="131"/>
      <c r="H96" s="132"/>
      <c r="I96" s="124"/>
      <c r="J96" s="124"/>
      <c r="K96" s="124"/>
      <c r="L96" s="124"/>
      <c r="M96" s="124"/>
      <c r="N96" s="124"/>
      <c r="O96" s="124"/>
      <c r="P96" s="124"/>
      <c r="Q96" s="124"/>
    </row>
    <row r="97" spans="1:17" ht="12.75">
      <c r="A97" s="18"/>
      <c r="B97" s="21"/>
      <c r="C97" s="30">
        <v>1</v>
      </c>
      <c r="D97" s="30">
        <v>2</v>
      </c>
      <c r="E97" s="31">
        <v>3</v>
      </c>
      <c r="F97" s="30">
        <v>4</v>
      </c>
      <c r="G97" s="31">
        <v>5</v>
      </c>
      <c r="H97" s="30">
        <v>1</v>
      </c>
      <c r="I97" s="30">
        <v>2</v>
      </c>
      <c r="J97" s="31">
        <v>3</v>
      </c>
      <c r="K97" s="124"/>
      <c r="L97" s="124"/>
      <c r="M97" s="124"/>
      <c r="N97" s="124"/>
      <c r="O97" s="124"/>
      <c r="P97" s="124"/>
      <c r="Q97" s="124"/>
    </row>
    <row r="98" spans="1:17" ht="17.25" customHeight="1">
      <c r="A98" s="141" t="s">
        <v>20</v>
      </c>
      <c r="B98" s="141" t="s">
        <v>3</v>
      </c>
      <c r="C98" s="156" t="s">
        <v>71</v>
      </c>
      <c r="D98" s="156" t="s">
        <v>72</v>
      </c>
      <c r="E98" s="156" t="s">
        <v>73</v>
      </c>
      <c r="F98" s="156" t="s">
        <v>124</v>
      </c>
      <c r="G98" s="156" t="s">
        <v>125</v>
      </c>
      <c r="H98" s="141" t="s">
        <v>57</v>
      </c>
      <c r="I98" s="141" t="s">
        <v>60</v>
      </c>
      <c r="J98" s="141" t="s">
        <v>61</v>
      </c>
      <c r="K98" s="124"/>
      <c r="L98" s="124"/>
      <c r="M98" s="124"/>
      <c r="N98" s="124"/>
      <c r="O98" s="124"/>
      <c r="P98" s="124"/>
      <c r="Q98" s="124"/>
    </row>
    <row r="99" spans="1:17" ht="18.75" customHeight="1">
      <c r="A99" s="167"/>
      <c r="B99" s="178"/>
      <c r="C99" s="157"/>
      <c r="D99" s="157"/>
      <c r="E99" s="157"/>
      <c r="F99" s="157"/>
      <c r="G99" s="157"/>
      <c r="H99" s="142"/>
      <c r="I99" s="142"/>
      <c r="J99" s="142"/>
      <c r="K99" s="124"/>
      <c r="L99" s="124"/>
      <c r="M99" s="124"/>
      <c r="N99" s="124"/>
      <c r="O99" s="124"/>
      <c r="P99" s="124"/>
      <c r="Q99" s="124"/>
    </row>
    <row r="100" spans="1:17" ht="12.75">
      <c r="A100" s="167"/>
      <c r="B100" s="178"/>
      <c r="C100" s="157"/>
      <c r="D100" s="157"/>
      <c r="E100" s="157"/>
      <c r="F100" s="157"/>
      <c r="G100" s="157"/>
      <c r="H100" s="142"/>
      <c r="I100" s="142"/>
      <c r="J100" s="142"/>
      <c r="K100" s="124"/>
      <c r="L100" s="124"/>
      <c r="M100" s="124"/>
      <c r="N100" s="124"/>
      <c r="O100" s="124"/>
      <c r="P100" s="124"/>
      <c r="Q100" s="124"/>
    </row>
    <row r="101" spans="1:17" ht="12.75">
      <c r="A101" s="168"/>
      <c r="B101" s="179"/>
      <c r="C101" s="158"/>
      <c r="D101" s="158"/>
      <c r="E101" s="158"/>
      <c r="F101" s="158"/>
      <c r="G101" s="158"/>
      <c r="H101" s="143"/>
      <c r="I101" s="143"/>
      <c r="J101" s="143"/>
      <c r="K101" s="124"/>
      <c r="L101" s="124"/>
      <c r="M101" s="124"/>
      <c r="N101" s="124"/>
      <c r="O101" s="124"/>
      <c r="P101" s="124"/>
      <c r="Q101" s="124"/>
    </row>
    <row r="102" spans="1:17" ht="12.75">
      <c r="A102" s="106" t="s">
        <v>58</v>
      </c>
      <c r="B102" s="107">
        <v>79345</v>
      </c>
      <c r="C102" s="19">
        <v>0.0663</v>
      </c>
      <c r="D102" s="35">
        <v>0.04</v>
      </c>
      <c r="E102" s="35">
        <v>0.0253</v>
      </c>
      <c r="F102" s="35">
        <v>0.0096</v>
      </c>
      <c r="G102" s="35">
        <v>0.00607</v>
      </c>
      <c r="H102" s="35">
        <v>0</v>
      </c>
      <c r="I102" s="36">
        <v>0.0002912459346</v>
      </c>
      <c r="J102" s="50">
        <v>0</v>
      </c>
      <c r="K102" s="124"/>
      <c r="L102" s="124"/>
      <c r="M102" s="124"/>
      <c r="N102" s="124"/>
      <c r="O102" s="124"/>
      <c r="P102" s="124"/>
      <c r="Q102" s="124"/>
    </row>
    <row r="103" spans="1:17" ht="12.75">
      <c r="A103" s="108" t="s">
        <v>77</v>
      </c>
      <c r="B103" s="93">
        <v>79005</v>
      </c>
      <c r="C103" s="19">
        <v>0.0527</v>
      </c>
      <c r="D103" s="35">
        <v>0.0318</v>
      </c>
      <c r="E103" s="35">
        <v>0.0153</v>
      </c>
      <c r="F103" s="35">
        <v>0.00763</v>
      </c>
      <c r="G103" s="35">
        <v>0.00367</v>
      </c>
      <c r="H103" s="35" t="s">
        <v>65</v>
      </c>
      <c r="I103" s="36" t="s">
        <v>65</v>
      </c>
      <c r="J103" s="52" t="s">
        <v>65</v>
      </c>
      <c r="K103" s="124"/>
      <c r="L103" s="124"/>
      <c r="M103" s="124"/>
      <c r="N103" s="124"/>
      <c r="O103" s="124"/>
      <c r="P103" s="124"/>
      <c r="Q103" s="124"/>
    </row>
    <row r="104" spans="1:17" ht="12.75">
      <c r="A104" s="108" t="s">
        <v>78</v>
      </c>
      <c r="B104" s="93">
        <v>75343</v>
      </c>
      <c r="C104" s="19">
        <v>0.0391</v>
      </c>
      <c r="D104" s="35">
        <v>0.0236</v>
      </c>
      <c r="E104" s="35">
        <v>0.011300000000000001</v>
      </c>
      <c r="F104" s="35">
        <v>0.00566</v>
      </c>
      <c r="G104" s="35">
        <v>0.00271</v>
      </c>
      <c r="H104" s="35" t="s">
        <v>65</v>
      </c>
      <c r="I104" s="36" t="s">
        <v>65</v>
      </c>
      <c r="J104" s="52" t="s">
        <v>65</v>
      </c>
      <c r="K104" s="124"/>
      <c r="L104" s="124"/>
      <c r="M104" s="124"/>
      <c r="N104" s="124"/>
      <c r="O104" s="124"/>
      <c r="P104" s="124"/>
      <c r="Q104" s="124"/>
    </row>
    <row r="105" spans="1:17" ht="12.75">
      <c r="A105" s="109" t="s">
        <v>49</v>
      </c>
      <c r="B105" s="110">
        <v>95636</v>
      </c>
      <c r="C105" s="19">
        <v>0.0098</v>
      </c>
      <c r="D105" s="25">
        <v>0.0143</v>
      </c>
      <c r="E105" s="19">
        <v>0</v>
      </c>
      <c r="F105" s="19">
        <v>0.00343</v>
      </c>
      <c r="G105" s="19">
        <v>0</v>
      </c>
      <c r="H105" s="36">
        <v>0.003681491763714</v>
      </c>
      <c r="I105" s="36">
        <v>0.00094475875956</v>
      </c>
      <c r="J105" s="51">
        <v>0.00021778529846999995</v>
      </c>
      <c r="K105" s="124"/>
      <c r="L105" s="124"/>
      <c r="M105" s="124"/>
      <c r="N105" s="124"/>
      <c r="O105" s="124"/>
      <c r="P105" s="124"/>
      <c r="Q105" s="124"/>
    </row>
    <row r="106" spans="1:17" ht="12.75">
      <c r="A106" s="135" t="s">
        <v>79</v>
      </c>
      <c r="B106" s="136">
        <v>78875</v>
      </c>
      <c r="C106" s="25">
        <v>0.0446</v>
      </c>
      <c r="D106" s="133">
        <v>0.0269</v>
      </c>
      <c r="E106" s="134">
        <v>0.013</v>
      </c>
      <c r="F106" s="133">
        <v>0.006456</v>
      </c>
      <c r="G106" s="134">
        <v>0.00312</v>
      </c>
      <c r="H106" s="36" t="s">
        <v>65</v>
      </c>
      <c r="I106" s="35" t="s">
        <v>65</v>
      </c>
      <c r="J106" s="52" t="s">
        <v>65</v>
      </c>
      <c r="K106" s="124"/>
      <c r="L106" s="124"/>
      <c r="M106" s="124"/>
      <c r="N106" s="124"/>
      <c r="O106" s="124"/>
      <c r="P106" s="124"/>
      <c r="Q106" s="124"/>
    </row>
    <row r="107" spans="1:17" ht="12.75">
      <c r="A107" s="108" t="s">
        <v>80</v>
      </c>
      <c r="B107" s="93">
        <v>106990</v>
      </c>
      <c r="C107" s="19">
        <v>0.82</v>
      </c>
      <c r="D107" s="35">
        <v>0.26699999999999996</v>
      </c>
      <c r="E107" s="35">
        <v>0.6629999999999999</v>
      </c>
      <c r="F107" s="35">
        <v>0.0641</v>
      </c>
      <c r="G107" s="35">
        <v>0.159</v>
      </c>
      <c r="H107" s="36" t="s">
        <v>65</v>
      </c>
      <c r="I107" s="36" t="s">
        <v>65</v>
      </c>
      <c r="J107" s="52" t="s">
        <v>65</v>
      </c>
      <c r="K107" s="124"/>
      <c r="L107" s="124"/>
      <c r="M107" s="124"/>
      <c r="N107" s="124"/>
      <c r="O107" s="124"/>
      <c r="P107" s="124"/>
      <c r="Q107" s="124"/>
    </row>
    <row r="108" spans="1:17" ht="12.75">
      <c r="A108" s="135" t="s">
        <v>117</v>
      </c>
      <c r="B108" s="136">
        <v>542756</v>
      </c>
      <c r="C108" s="19">
        <v>0.0438</v>
      </c>
      <c r="D108" s="139">
        <v>0.0264</v>
      </c>
      <c r="E108" s="139">
        <v>0.012700000000000001</v>
      </c>
      <c r="F108" s="139">
        <v>0.006336</v>
      </c>
      <c r="G108" s="139">
        <v>0.0030480000000000004</v>
      </c>
      <c r="H108" s="36" t="s">
        <v>65</v>
      </c>
      <c r="I108" s="36" t="s">
        <v>65</v>
      </c>
      <c r="J108" s="52" t="s">
        <v>65</v>
      </c>
      <c r="K108" s="124"/>
      <c r="L108" s="124"/>
      <c r="M108" s="124"/>
      <c r="N108" s="124"/>
      <c r="O108" s="124"/>
      <c r="P108" s="124"/>
      <c r="Q108" s="124"/>
    </row>
    <row r="109" spans="1:17" ht="12.75">
      <c r="A109" s="111" t="s">
        <v>81</v>
      </c>
      <c r="B109" s="112">
        <v>540841</v>
      </c>
      <c r="C109" s="19">
        <v>0.111</v>
      </c>
      <c r="D109" s="25">
        <v>0.25</v>
      </c>
      <c r="E109" s="19">
        <v>0</v>
      </c>
      <c r="F109" s="19">
        <v>0.06</v>
      </c>
      <c r="G109" s="19">
        <v>0</v>
      </c>
      <c r="H109" s="36" t="s">
        <v>65</v>
      </c>
      <c r="I109" s="36" t="s">
        <v>65</v>
      </c>
      <c r="J109" s="52" t="s">
        <v>65</v>
      </c>
      <c r="K109" s="124"/>
      <c r="L109" s="124"/>
      <c r="M109" s="124"/>
      <c r="N109" s="124"/>
      <c r="O109" s="124"/>
      <c r="P109" s="124"/>
      <c r="Q109" s="124"/>
    </row>
    <row r="110" spans="1:17" ht="12.75">
      <c r="A110" s="113" t="s">
        <v>42</v>
      </c>
      <c r="B110" s="114">
        <v>95578</v>
      </c>
      <c r="C110" s="19" t="s">
        <v>29</v>
      </c>
      <c r="D110" s="19" t="s">
        <v>29</v>
      </c>
      <c r="E110" s="19" t="s">
        <v>29</v>
      </c>
      <c r="F110" s="19" t="s">
        <v>29</v>
      </c>
      <c r="G110" s="19" t="s">
        <v>29</v>
      </c>
      <c r="H110" s="36">
        <v>0.0002788395692</v>
      </c>
      <c r="I110" s="36">
        <v>0.00034444887960000006</v>
      </c>
      <c r="J110" s="52">
        <v>0</v>
      </c>
      <c r="K110" s="124"/>
      <c r="L110" s="124"/>
      <c r="M110" s="124"/>
      <c r="N110" s="124"/>
      <c r="O110" s="124"/>
      <c r="P110" s="124"/>
      <c r="Q110" s="124"/>
    </row>
    <row r="111" spans="1:17" ht="12.75">
      <c r="A111" s="137" t="s">
        <v>44</v>
      </c>
      <c r="B111" s="138">
        <v>91576</v>
      </c>
      <c r="C111" s="19">
        <v>0.0214</v>
      </c>
      <c r="D111" s="25">
        <v>0.0332</v>
      </c>
      <c r="E111" s="19">
        <v>0</v>
      </c>
      <c r="F111" s="19">
        <v>0.00797</v>
      </c>
      <c r="G111" s="19">
        <v>0</v>
      </c>
      <c r="H111" s="36">
        <v>0.0007983299654000001</v>
      </c>
      <c r="I111" s="35">
        <v>0</v>
      </c>
      <c r="J111" s="52">
        <v>0</v>
      </c>
      <c r="K111" s="124"/>
      <c r="L111" s="124"/>
      <c r="M111" s="124"/>
      <c r="N111" s="124"/>
      <c r="O111" s="124"/>
      <c r="P111" s="124"/>
      <c r="Q111" s="124"/>
    </row>
    <row r="112" spans="1:17" ht="12.75">
      <c r="A112" s="111" t="s">
        <v>82</v>
      </c>
      <c r="B112" s="112">
        <v>83329</v>
      </c>
      <c r="C112" s="19">
        <v>0.00133</v>
      </c>
      <c r="D112" s="25">
        <v>0.00125</v>
      </c>
      <c r="E112" s="19">
        <v>0</v>
      </c>
      <c r="F112" s="19">
        <v>0.0003</v>
      </c>
      <c r="G112" s="19">
        <v>0</v>
      </c>
      <c r="H112" s="36" t="s">
        <v>65</v>
      </c>
      <c r="I112" s="35" t="s">
        <v>65</v>
      </c>
      <c r="J112" s="52" t="s">
        <v>65</v>
      </c>
      <c r="K112" s="124"/>
      <c r="L112" s="124"/>
      <c r="M112" s="124"/>
      <c r="N112" s="124"/>
      <c r="O112" s="124"/>
      <c r="P112" s="124"/>
      <c r="Q112" s="124"/>
    </row>
    <row r="113" spans="1:17" ht="12.75">
      <c r="A113" s="115" t="s">
        <v>83</v>
      </c>
      <c r="B113" s="112">
        <v>208968</v>
      </c>
      <c r="C113" s="19">
        <v>0.00317</v>
      </c>
      <c r="D113" s="25">
        <v>0.00553</v>
      </c>
      <c r="E113" s="19">
        <v>0</v>
      </c>
      <c r="F113" s="19">
        <v>0.00133</v>
      </c>
      <c r="G113" s="19">
        <v>0</v>
      </c>
      <c r="H113" s="36" t="s">
        <v>65</v>
      </c>
      <c r="I113" s="35" t="s">
        <v>65</v>
      </c>
      <c r="J113" s="52" t="s">
        <v>65</v>
      </c>
      <c r="K113" s="124"/>
      <c r="L113" s="124"/>
      <c r="M113" s="124"/>
      <c r="N113" s="124"/>
      <c r="O113" s="124"/>
      <c r="P113" s="124"/>
      <c r="Q113" s="124"/>
    </row>
    <row r="114" spans="1:17" ht="12.75">
      <c r="A114" s="108" t="s">
        <v>21</v>
      </c>
      <c r="B114" s="93">
        <v>75070</v>
      </c>
      <c r="C114" s="37">
        <v>7.76</v>
      </c>
      <c r="D114" s="35">
        <v>8.36</v>
      </c>
      <c r="E114" s="35">
        <v>2.79</v>
      </c>
      <c r="F114" s="35">
        <v>2.01</v>
      </c>
      <c r="G114" s="35">
        <v>0.67</v>
      </c>
      <c r="H114" s="25" t="s">
        <v>65</v>
      </c>
      <c r="I114" s="25" t="s">
        <v>65</v>
      </c>
      <c r="J114" s="22" t="s">
        <v>65</v>
      </c>
      <c r="K114" s="124"/>
      <c r="L114" s="124"/>
      <c r="M114" s="124"/>
      <c r="N114" s="124"/>
      <c r="O114" s="124"/>
      <c r="P114" s="124"/>
      <c r="Q114" s="124"/>
    </row>
    <row r="115" spans="1:17" ht="12.75">
      <c r="A115" s="116" t="s">
        <v>22</v>
      </c>
      <c r="B115" s="93">
        <v>107028</v>
      </c>
      <c r="C115" s="37">
        <v>7.78</v>
      </c>
      <c r="D115" s="19">
        <v>5.14</v>
      </c>
      <c r="E115" s="19">
        <v>2.63</v>
      </c>
      <c r="F115" s="19">
        <v>1.23</v>
      </c>
      <c r="G115" s="19">
        <v>0.631</v>
      </c>
      <c r="H115" s="25" t="s">
        <v>65</v>
      </c>
      <c r="I115" s="25" t="s">
        <v>65</v>
      </c>
      <c r="J115" s="22" t="s">
        <v>65</v>
      </c>
      <c r="K115" s="124"/>
      <c r="L115" s="124"/>
      <c r="M115" s="124"/>
      <c r="N115" s="124"/>
      <c r="O115" s="124"/>
      <c r="P115" s="124"/>
      <c r="Q115" s="124"/>
    </row>
    <row r="116" spans="1:17" ht="12.75">
      <c r="A116" s="117" t="s">
        <v>16</v>
      </c>
      <c r="B116" s="93">
        <v>7664417</v>
      </c>
      <c r="C116" s="19" t="s">
        <v>29</v>
      </c>
      <c r="D116" s="19" t="s">
        <v>29</v>
      </c>
      <c r="E116" s="19" t="s">
        <v>29</v>
      </c>
      <c r="F116" s="19" t="s">
        <v>29</v>
      </c>
      <c r="G116" s="19" t="s">
        <v>29</v>
      </c>
      <c r="H116" s="25">
        <v>1.74</v>
      </c>
      <c r="I116" s="25">
        <v>0</v>
      </c>
      <c r="J116" s="22">
        <v>0</v>
      </c>
      <c r="K116" s="124"/>
      <c r="L116" s="124"/>
      <c r="M116" s="124"/>
      <c r="N116" s="124"/>
      <c r="O116" s="124"/>
      <c r="P116" s="124"/>
      <c r="Q116" s="124"/>
    </row>
    <row r="117" spans="1:17" ht="12.75">
      <c r="A117" s="113" t="s">
        <v>41</v>
      </c>
      <c r="B117" s="114">
        <v>62533</v>
      </c>
      <c r="C117" s="19" t="s">
        <v>29</v>
      </c>
      <c r="D117" s="19" t="s">
        <v>29</v>
      </c>
      <c r="E117" s="19" t="s">
        <v>29</v>
      </c>
      <c r="F117" s="19" t="s">
        <v>29</v>
      </c>
      <c r="G117" s="19" t="s">
        <v>29</v>
      </c>
      <c r="H117" s="25">
        <v>0.0050717783129200006</v>
      </c>
      <c r="I117" s="25">
        <v>0.0030587529000599997</v>
      </c>
      <c r="J117" s="22">
        <v>0</v>
      </c>
      <c r="K117" s="124"/>
      <c r="L117" s="124"/>
      <c r="M117" s="124"/>
      <c r="N117" s="124"/>
      <c r="O117" s="124"/>
      <c r="P117" s="124"/>
      <c r="Q117" s="124"/>
    </row>
    <row r="118" spans="1:17" ht="12.75">
      <c r="A118" s="115" t="s">
        <v>84</v>
      </c>
      <c r="B118" s="112">
        <v>120127</v>
      </c>
      <c r="C118" s="19">
        <v>0.000718</v>
      </c>
      <c r="D118" s="19">
        <v>0</v>
      </c>
      <c r="E118" s="19">
        <v>0</v>
      </c>
      <c r="F118" s="19">
        <v>0</v>
      </c>
      <c r="G118" s="19">
        <v>0</v>
      </c>
      <c r="H118" s="25" t="s">
        <v>65</v>
      </c>
      <c r="I118" s="25" t="s">
        <v>65</v>
      </c>
      <c r="J118" s="22" t="s">
        <v>65</v>
      </c>
      <c r="K118" s="124"/>
      <c r="L118" s="124"/>
      <c r="M118" s="124"/>
      <c r="N118" s="124"/>
      <c r="O118" s="124"/>
      <c r="P118" s="124"/>
      <c r="Q118" s="124"/>
    </row>
    <row r="119" spans="1:17" ht="12.75">
      <c r="A119" s="116" t="s">
        <v>85</v>
      </c>
      <c r="B119" s="93">
        <v>56553</v>
      </c>
      <c r="C119" s="19">
        <v>0.000336</v>
      </c>
      <c r="D119" s="19">
        <v>0</v>
      </c>
      <c r="E119" s="19">
        <v>0</v>
      </c>
      <c r="F119" s="19">
        <v>0</v>
      </c>
      <c r="G119" s="19">
        <v>0</v>
      </c>
      <c r="H119" s="25" t="s">
        <v>65</v>
      </c>
      <c r="I119" s="25" t="s">
        <v>65</v>
      </c>
      <c r="J119" s="22" t="s">
        <v>65</v>
      </c>
      <c r="K119" s="124"/>
      <c r="L119" s="124"/>
      <c r="M119" s="124"/>
      <c r="N119" s="124"/>
      <c r="O119" s="124"/>
      <c r="P119" s="124"/>
      <c r="Q119" s="124"/>
    </row>
    <row r="120" spans="1:17" ht="12.75">
      <c r="A120" s="116" t="s">
        <v>12</v>
      </c>
      <c r="B120" s="93">
        <v>71432</v>
      </c>
      <c r="C120" s="39">
        <v>1.94</v>
      </c>
      <c r="D120" s="19">
        <v>0.44</v>
      </c>
      <c r="E120" s="19">
        <v>1.58</v>
      </c>
      <c r="F120" s="19">
        <v>0.106</v>
      </c>
      <c r="G120" s="19">
        <v>0.379</v>
      </c>
      <c r="H120" s="25">
        <v>0.0008371548157896003</v>
      </c>
      <c r="I120" s="25">
        <v>0.0011660370648498</v>
      </c>
      <c r="J120" s="22">
        <v>0.005399648561842919</v>
      </c>
      <c r="K120" s="124"/>
      <c r="L120" s="124"/>
      <c r="M120" s="124"/>
      <c r="N120" s="124"/>
      <c r="O120" s="124"/>
      <c r="P120" s="124"/>
      <c r="Q120" s="124"/>
    </row>
    <row r="121" spans="1:17" ht="12.75">
      <c r="A121" s="116" t="s">
        <v>86</v>
      </c>
      <c r="B121" s="93">
        <v>50328</v>
      </c>
      <c r="C121" s="39">
        <v>5.68E-06</v>
      </c>
      <c r="D121" s="21">
        <v>0</v>
      </c>
      <c r="E121" s="56">
        <v>0</v>
      </c>
      <c r="F121" s="21">
        <v>0</v>
      </c>
      <c r="G121" s="56">
        <v>0</v>
      </c>
      <c r="H121" s="25" t="s">
        <v>65</v>
      </c>
      <c r="I121" s="25" t="s">
        <v>65</v>
      </c>
      <c r="J121" s="22" t="s">
        <v>65</v>
      </c>
      <c r="K121" s="124"/>
      <c r="L121" s="124"/>
      <c r="M121" s="124"/>
      <c r="N121" s="124"/>
      <c r="O121" s="124"/>
      <c r="P121" s="124"/>
      <c r="Q121" s="124"/>
    </row>
    <row r="122" spans="1:17" ht="12.75">
      <c r="A122" s="116" t="s">
        <v>87</v>
      </c>
      <c r="B122" s="93">
        <v>205992</v>
      </c>
      <c r="C122" s="39">
        <v>8.51E-06</v>
      </c>
      <c r="D122" s="19">
        <v>0.000166</v>
      </c>
      <c r="E122" s="56">
        <v>0</v>
      </c>
      <c r="F122" s="56">
        <v>3.98E-05</v>
      </c>
      <c r="G122" s="56">
        <v>0</v>
      </c>
      <c r="H122" s="25" t="s">
        <v>65</v>
      </c>
      <c r="I122" s="25" t="s">
        <v>65</v>
      </c>
      <c r="J122" s="22" t="s">
        <v>65</v>
      </c>
      <c r="K122" s="124"/>
      <c r="L122" s="124"/>
      <c r="M122" s="124"/>
      <c r="N122" s="124"/>
      <c r="O122" s="124"/>
      <c r="P122" s="124"/>
      <c r="Q122" s="124"/>
    </row>
    <row r="123" spans="1:17" ht="12.75">
      <c r="A123" s="115" t="s">
        <v>88</v>
      </c>
      <c r="B123" s="112">
        <v>192972</v>
      </c>
      <c r="C123" s="39">
        <v>2.34E-05</v>
      </c>
      <c r="D123" s="25">
        <v>0.000415</v>
      </c>
      <c r="E123" s="56">
        <v>0</v>
      </c>
      <c r="F123" s="56">
        <v>9.96E-05</v>
      </c>
      <c r="G123" s="56">
        <v>0</v>
      </c>
      <c r="H123" s="25" t="s">
        <v>65</v>
      </c>
      <c r="I123" s="25" t="s">
        <v>65</v>
      </c>
      <c r="J123" s="22" t="s">
        <v>65</v>
      </c>
      <c r="K123" s="124"/>
      <c r="L123" s="124"/>
      <c r="M123" s="124"/>
      <c r="N123" s="124"/>
      <c r="O123" s="124"/>
      <c r="P123" s="124"/>
      <c r="Q123" s="124"/>
    </row>
    <row r="124" spans="1:17" ht="12.75">
      <c r="A124" s="115" t="s">
        <v>89</v>
      </c>
      <c r="B124" s="112">
        <v>191242</v>
      </c>
      <c r="C124" s="39">
        <v>2.48E-05</v>
      </c>
      <c r="D124" s="25">
        <v>0.000414</v>
      </c>
      <c r="E124" s="56">
        <v>0</v>
      </c>
      <c r="F124" s="56">
        <v>9.94E-05</v>
      </c>
      <c r="G124" s="56">
        <v>0</v>
      </c>
      <c r="H124" s="25" t="s">
        <v>65</v>
      </c>
      <c r="I124" s="25" t="s">
        <v>65</v>
      </c>
      <c r="J124" s="22" t="s">
        <v>65</v>
      </c>
      <c r="K124" s="124"/>
      <c r="L124" s="124"/>
      <c r="M124" s="124"/>
      <c r="N124" s="124"/>
      <c r="O124" s="124"/>
      <c r="P124" s="124"/>
      <c r="Q124" s="124"/>
    </row>
    <row r="125" spans="1:17" ht="12.75">
      <c r="A125" s="116" t="s">
        <v>90</v>
      </c>
      <c r="B125" s="93">
        <v>207089</v>
      </c>
      <c r="C125" s="39">
        <v>4.26E-06</v>
      </c>
      <c r="D125" s="56">
        <v>0</v>
      </c>
      <c r="E125" s="56">
        <v>0</v>
      </c>
      <c r="F125" s="56">
        <v>0</v>
      </c>
      <c r="G125" s="56">
        <v>0</v>
      </c>
      <c r="H125" s="25" t="s">
        <v>65</v>
      </c>
      <c r="I125" s="25" t="s">
        <v>65</v>
      </c>
      <c r="J125" s="22" t="s">
        <v>65</v>
      </c>
      <c r="K125" s="124"/>
      <c r="L125" s="124"/>
      <c r="M125" s="124"/>
      <c r="N125" s="124"/>
      <c r="O125" s="124"/>
      <c r="P125" s="124"/>
      <c r="Q125" s="124"/>
    </row>
    <row r="126" spans="1:17" ht="12.75">
      <c r="A126" s="115" t="s">
        <v>91</v>
      </c>
      <c r="B126" s="112">
        <v>92524</v>
      </c>
      <c r="C126" s="39">
        <v>0.00395</v>
      </c>
      <c r="D126" s="25">
        <v>0.212</v>
      </c>
      <c r="E126" s="56">
        <v>0</v>
      </c>
      <c r="F126" s="56">
        <v>0.0509</v>
      </c>
      <c r="G126" s="56">
        <v>0</v>
      </c>
      <c r="H126" s="25" t="s">
        <v>65</v>
      </c>
      <c r="I126" s="25" t="s">
        <v>65</v>
      </c>
      <c r="J126" s="22" t="s">
        <v>65</v>
      </c>
      <c r="K126" s="124"/>
      <c r="L126" s="124"/>
      <c r="M126" s="124"/>
      <c r="N126" s="124"/>
      <c r="O126" s="124"/>
      <c r="P126" s="124"/>
      <c r="Q126" s="124"/>
    </row>
    <row r="127" spans="1:17" ht="12.75">
      <c r="A127" s="113" t="s">
        <v>59</v>
      </c>
      <c r="B127" s="114">
        <v>108601</v>
      </c>
      <c r="C127" s="19" t="s">
        <v>29</v>
      </c>
      <c r="D127" s="19" t="s">
        <v>29</v>
      </c>
      <c r="E127" s="19" t="s">
        <v>29</v>
      </c>
      <c r="F127" s="19" t="s">
        <v>29</v>
      </c>
      <c r="G127" s="19" t="s">
        <v>29</v>
      </c>
      <c r="H127" s="25">
        <v>0.0014624252006</v>
      </c>
      <c r="I127" s="25">
        <v>0.0013751162334</v>
      </c>
      <c r="J127" s="22">
        <v>0</v>
      </c>
      <c r="K127" s="124"/>
      <c r="L127" s="124"/>
      <c r="M127" s="124"/>
      <c r="N127" s="124"/>
      <c r="O127" s="124"/>
      <c r="P127" s="124"/>
      <c r="Q127" s="124"/>
    </row>
    <row r="128" spans="1:17" ht="12.75">
      <c r="A128" s="113" t="s">
        <v>33</v>
      </c>
      <c r="B128" s="114">
        <v>75150</v>
      </c>
      <c r="C128" s="19" t="s">
        <v>29</v>
      </c>
      <c r="D128" s="19" t="s">
        <v>29</v>
      </c>
      <c r="E128" s="19" t="s">
        <v>29</v>
      </c>
      <c r="F128" s="19" t="s">
        <v>29</v>
      </c>
      <c r="G128" s="19" t="s">
        <v>29</v>
      </c>
      <c r="H128" s="25">
        <v>0.017483712542999998</v>
      </c>
      <c r="I128" s="25">
        <v>0.021368981997</v>
      </c>
      <c r="J128" s="22">
        <v>0</v>
      </c>
      <c r="K128" s="124"/>
      <c r="L128" s="124"/>
      <c r="M128" s="124"/>
      <c r="N128" s="124"/>
      <c r="O128" s="124"/>
      <c r="P128" s="124"/>
      <c r="Q128" s="124"/>
    </row>
    <row r="129" spans="1:17" ht="12.75">
      <c r="A129" s="113" t="s">
        <v>37</v>
      </c>
      <c r="B129" s="114">
        <v>56235</v>
      </c>
      <c r="C129" s="19">
        <v>0.0607</v>
      </c>
      <c r="D129" s="55">
        <v>0.036699999999999997</v>
      </c>
      <c r="E129" s="19">
        <v>0.0177</v>
      </c>
      <c r="F129" s="19">
        <v>0.00881</v>
      </c>
      <c r="G129" s="19">
        <v>0.00425</v>
      </c>
      <c r="H129" s="25">
        <v>0.0005102200701</v>
      </c>
      <c r="I129" s="25">
        <v>0.0005298439189500001</v>
      </c>
      <c r="J129" s="22">
        <v>0.0004866714514800001</v>
      </c>
      <c r="K129" s="124"/>
      <c r="L129" s="124"/>
      <c r="M129" s="124"/>
      <c r="N129" s="124"/>
      <c r="O129" s="124"/>
      <c r="P129" s="124"/>
      <c r="Q129" s="124"/>
    </row>
    <row r="130" spans="1:17" ht="12.75">
      <c r="A130" s="109" t="s">
        <v>34</v>
      </c>
      <c r="B130" s="110">
        <v>463581</v>
      </c>
      <c r="C130" s="19" t="s">
        <v>29</v>
      </c>
      <c r="D130" s="19" t="s">
        <v>29</v>
      </c>
      <c r="E130" s="19" t="s">
        <v>29</v>
      </c>
      <c r="F130" s="19" t="s">
        <v>29</v>
      </c>
      <c r="G130" s="19" t="s">
        <v>29</v>
      </c>
      <c r="H130" s="25">
        <v>0.2360537251072</v>
      </c>
      <c r="I130" s="25">
        <v>0.2115286627584</v>
      </c>
      <c r="J130" s="22">
        <v>0.1088299641728</v>
      </c>
      <c r="K130" s="124"/>
      <c r="L130" s="124"/>
      <c r="M130" s="124"/>
      <c r="N130" s="124"/>
      <c r="O130" s="124"/>
      <c r="P130" s="124"/>
      <c r="Q130" s="124"/>
    </row>
    <row r="131" spans="1:17" ht="25.5" customHeight="1">
      <c r="A131" s="118" t="s">
        <v>35</v>
      </c>
      <c r="B131" s="110">
        <v>76131</v>
      </c>
      <c r="C131" s="19" t="s">
        <v>29</v>
      </c>
      <c r="D131" s="19" t="s">
        <v>29</v>
      </c>
      <c r="E131" s="19" t="s">
        <v>29</v>
      </c>
      <c r="F131" s="19" t="s">
        <v>29</v>
      </c>
      <c r="G131" s="19" t="s">
        <v>29</v>
      </c>
      <c r="H131" s="25">
        <v>0.015118403328617585</v>
      </c>
      <c r="I131" s="25">
        <v>0.011565913235903206</v>
      </c>
      <c r="J131" s="22">
        <v>0</v>
      </c>
      <c r="K131" s="124"/>
      <c r="L131" s="124"/>
      <c r="M131" s="124"/>
      <c r="N131" s="124"/>
      <c r="O131" s="124"/>
      <c r="P131" s="124"/>
      <c r="Q131" s="124"/>
    </row>
    <row r="132" spans="1:17" ht="12.75">
      <c r="A132" s="116" t="s">
        <v>17</v>
      </c>
      <c r="B132" s="93">
        <v>108907</v>
      </c>
      <c r="C132" s="19">
        <v>0.0444</v>
      </c>
      <c r="D132" s="55">
        <v>0.0304</v>
      </c>
      <c r="E132" s="55">
        <v>0.0129</v>
      </c>
      <c r="F132" s="55">
        <v>0.0073</v>
      </c>
      <c r="G132" s="55">
        <v>0.0031</v>
      </c>
      <c r="H132" s="25">
        <v>0</v>
      </c>
      <c r="I132" s="25">
        <v>0.00042508464096</v>
      </c>
      <c r="J132" s="22">
        <v>0</v>
      </c>
      <c r="K132" s="124"/>
      <c r="L132" s="124"/>
      <c r="M132" s="124"/>
      <c r="N132" s="124"/>
      <c r="O132" s="124"/>
      <c r="P132" s="124"/>
      <c r="Q132" s="124"/>
    </row>
    <row r="133" spans="1:17" ht="12.75">
      <c r="A133" s="116" t="s">
        <v>92</v>
      </c>
      <c r="B133" s="93">
        <v>67663</v>
      </c>
      <c r="C133" s="55">
        <v>0.0471</v>
      </c>
      <c r="D133" s="55">
        <v>0.0285</v>
      </c>
      <c r="E133" s="55">
        <v>0.013699999999999999</v>
      </c>
      <c r="F133" s="55">
        <v>0.00684</v>
      </c>
      <c r="G133" s="55">
        <v>0.00329</v>
      </c>
      <c r="H133" s="25" t="s">
        <v>65</v>
      </c>
      <c r="I133" s="25" t="s">
        <v>65</v>
      </c>
      <c r="J133" s="22" t="s">
        <v>65</v>
      </c>
      <c r="K133" s="124"/>
      <c r="L133" s="124"/>
      <c r="M133" s="124"/>
      <c r="N133" s="124"/>
      <c r="O133" s="124"/>
      <c r="P133" s="124"/>
      <c r="Q133" s="124"/>
    </row>
    <row r="134" spans="1:17" ht="12.75">
      <c r="A134" s="116" t="s">
        <v>93</v>
      </c>
      <c r="B134" s="93">
        <v>218019</v>
      </c>
      <c r="C134" s="55">
        <v>0.000672</v>
      </c>
      <c r="D134" s="55">
        <v>0.0006929999999999999</v>
      </c>
      <c r="E134" s="19">
        <v>0</v>
      </c>
      <c r="F134" s="19">
        <v>0.000166</v>
      </c>
      <c r="G134" s="19">
        <v>0</v>
      </c>
      <c r="H134" s="25" t="s">
        <v>65</v>
      </c>
      <c r="I134" s="25" t="s">
        <v>65</v>
      </c>
      <c r="J134" s="22" t="s">
        <v>65</v>
      </c>
      <c r="K134" s="124"/>
      <c r="L134" s="124"/>
      <c r="M134" s="124"/>
      <c r="N134" s="124"/>
      <c r="O134" s="124"/>
      <c r="P134" s="124"/>
      <c r="Q134" s="124"/>
    </row>
    <row r="135" spans="1:17" ht="12.75">
      <c r="A135" s="113" t="s">
        <v>66</v>
      </c>
      <c r="B135" s="114">
        <v>1319773</v>
      </c>
      <c r="C135" s="19" t="s">
        <v>29</v>
      </c>
      <c r="D135" s="19" t="s">
        <v>29</v>
      </c>
      <c r="E135" s="19" t="s">
        <v>29</v>
      </c>
      <c r="F135" s="19" t="s">
        <v>29</v>
      </c>
      <c r="G135" s="19" t="s">
        <v>29</v>
      </c>
      <c r="H135" s="25">
        <v>0.00495865685886</v>
      </c>
      <c r="I135" s="25">
        <v>0.0020557592431</v>
      </c>
      <c r="J135" s="22">
        <v>0</v>
      </c>
      <c r="K135" s="124"/>
      <c r="L135" s="124"/>
      <c r="M135" s="124"/>
      <c r="N135" s="124"/>
      <c r="O135" s="124"/>
      <c r="P135" s="124"/>
      <c r="Q135" s="124"/>
    </row>
    <row r="136" spans="1:17" ht="12.75">
      <c r="A136" s="109" t="s">
        <v>48</v>
      </c>
      <c r="B136" s="110">
        <v>98828</v>
      </c>
      <c r="C136" s="19" t="s">
        <v>29</v>
      </c>
      <c r="D136" s="19" t="s">
        <v>29</v>
      </c>
      <c r="E136" s="19" t="s">
        <v>29</v>
      </c>
      <c r="F136" s="19" t="s">
        <v>29</v>
      </c>
      <c r="G136" s="19" t="s">
        <v>29</v>
      </c>
      <c r="H136" s="25">
        <v>0.00109199389092</v>
      </c>
      <c r="I136" s="25">
        <v>0.00034048124127</v>
      </c>
      <c r="J136" s="22">
        <v>0</v>
      </c>
      <c r="K136" s="124"/>
      <c r="L136" s="124"/>
      <c r="M136" s="124"/>
      <c r="N136" s="124"/>
      <c r="O136" s="124"/>
      <c r="P136" s="124"/>
      <c r="Q136" s="124"/>
    </row>
    <row r="137" spans="1:17" ht="12.75">
      <c r="A137" s="115" t="s">
        <v>94</v>
      </c>
      <c r="B137" s="112">
        <v>110827</v>
      </c>
      <c r="C137" s="25">
        <v>0.308</v>
      </c>
      <c r="D137" s="19">
        <v>0</v>
      </c>
      <c r="E137" s="19">
        <v>0</v>
      </c>
      <c r="F137" s="19">
        <v>0</v>
      </c>
      <c r="G137" s="19">
        <v>0</v>
      </c>
      <c r="H137" s="25" t="s">
        <v>65</v>
      </c>
      <c r="I137" s="25" t="s">
        <v>65</v>
      </c>
      <c r="J137" s="22" t="s">
        <v>65</v>
      </c>
      <c r="K137" s="124"/>
      <c r="L137" s="124"/>
      <c r="M137" s="124"/>
      <c r="N137" s="124"/>
      <c r="O137" s="124"/>
      <c r="P137" s="124"/>
      <c r="Q137" s="124"/>
    </row>
    <row r="138" spans="1:17" ht="24">
      <c r="A138" s="120" t="s">
        <v>62</v>
      </c>
      <c r="B138" s="121">
        <v>117817</v>
      </c>
      <c r="C138" s="19" t="s">
        <v>29</v>
      </c>
      <c r="D138" s="19" t="s">
        <v>29</v>
      </c>
      <c r="E138" s="19" t="s">
        <v>29</v>
      </c>
      <c r="F138" s="19" t="s">
        <v>29</v>
      </c>
      <c r="G138" s="19" t="s">
        <v>29</v>
      </c>
      <c r="H138" s="25">
        <v>0.00038873057106</v>
      </c>
      <c r="I138" s="25">
        <v>0.0008272983948200001</v>
      </c>
      <c r="J138" s="22">
        <v>0.00043856782376000005</v>
      </c>
      <c r="K138" s="124"/>
      <c r="L138" s="124"/>
      <c r="M138" s="124"/>
      <c r="N138" s="124"/>
      <c r="O138" s="124"/>
      <c r="P138" s="124"/>
      <c r="Q138" s="124"/>
    </row>
    <row r="139" spans="1:17" ht="12.75">
      <c r="A139" s="109" t="s">
        <v>51</v>
      </c>
      <c r="B139" s="110">
        <v>84662</v>
      </c>
      <c r="C139" s="19" t="s">
        <v>29</v>
      </c>
      <c r="D139" s="19" t="s">
        <v>29</v>
      </c>
      <c r="E139" s="19" t="s">
        <v>29</v>
      </c>
      <c r="F139" s="19" t="s">
        <v>29</v>
      </c>
      <c r="G139" s="19" t="s">
        <v>29</v>
      </c>
      <c r="H139" s="25">
        <v>0.00011909957682</v>
      </c>
      <c r="I139" s="25">
        <v>0.00013044239366</v>
      </c>
      <c r="J139" s="22">
        <v>0</v>
      </c>
      <c r="K139" s="124"/>
      <c r="L139" s="124"/>
      <c r="M139" s="124"/>
      <c r="N139" s="124"/>
      <c r="O139" s="124"/>
      <c r="P139" s="124"/>
      <c r="Q139" s="124"/>
    </row>
    <row r="140" spans="1:17" ht="12.75">
      <c r="A140" s="109" t="s">
        <v>52</v>
      </c>
      <c r="B140" s="110">
        <v>84742</v>
      </c>
      <c r="C140" s="19" t="s">
        <v>29</v>
      </c>
      <c r="D140" s="19" t="s">
        <v>29</v>
      </c>
      <c r="E140" s="19" t="s">
        <v>29</v>
      </c>
      <c r="F140" s="19" t="s">
        <v>29</v>
      </c>
      <c r="G140" s="19" t="s">
        <v>29</v>
      </c>
      <c r="H140" s="25">
        <v>0.0005327566845</v>
      </c>
      <c r="I140" s="25">
        <v>0.00052565326204</v>
      </c>
      <c r="J140" s="22">
        <v>0.0006819285561599999</v>
      </c>
      <c r="K140" s="124"/>
      <c r="L140" s="124"/>
      <c r="M140" s="124"/>
      <c r="N140" s="124"/>
      <c r="O140" s="124"/>
      <c r="P140" s="124"/>
      <c r="Q140" s="124"/>
    </row>
    <row r="141" spans="1:17" ht="12.75">
      <c r="A141" s="116" t="s">
        <v>13</v>
      </c>
      <c r="B141" s="93">
        <v>100414</v>
      </c>
      <c r="C141" s="55">
        <v>0.108</v>
      </c>
      <c r="D141" s="55">
        <v>0.039700000000000006</v>
      </c>
      <c r="E141" s="55">
        <v>0.0248</v>
      </c>
      <c r="F141" s="55">
        <v>0.00953</v>
      </c>
      <c r="G141" s="55">
        <v>0.00595</v>
      </c>
      <c r="H141" s="25">
        <v>0.0029637264591052003</v>
      </c>
      <c r="I141" s="25">
        <v>0.002641346707155</v>
      </c>
      <c r="J141" s="22">
        <v>0.0004957604588814</v>
      </c>
      <c r="K141" s="124"/>
      <c r="L141" s="124"/>
      <c r="M141" s="124"/>
      <c r="N141" s="124"/>
      <c r="O141" s="124"/>
      <c r="P141" s="124"/>
      <c r="Q141" s="124"/>
    </row>
    <row r="142" spans="1:17" ht="12.75">
      <c r="A142" s="33" t="s">
        <v>133</v>
      </c>
      <c r="B142" s="34">
        <v>75003</v>
      </c>
      <c r="C142" s="55">
        <v>0</v>
      </c>
      <c r="D142" s="55">
        <v>0.0018700000000000001</v>
      </c>
      <c r="E142" s="55">
        <v>0</v>
      </c>
      <c r="F142" s="55">
        <v>0.0004488</v>
      </c>
      <c r="G142" s="55">
        <v>0</v>
      </c>
      <c r="H142" s="25" t="s">
        <v>65</v>
      </c>
      <c r="I142" s="25" t="s">
        <v>65</v>
      </c>
      <c r="J142" s="22" t="s">
        <v>65</v>
      </c>
      <c r="K142" s="124"/>
      <c r="L142" s="124"/>
      <c r="M142" s="124"/>
      <c r="N142" s="124"/>
      <c r="O142" s="124"/>
      <c r="P142" s="124"/>
      <c r="Q142" s="124"/>
    </row>
    <row r="143" spans="1:17" ht="12.75">
      <c r="A143" s="116" t="s">
        <v>95</v>
      </c>
      <c r="B143" s="93">
        <v>106934</v>
      </c>
      <c r="C143" s="55">
        <v>0.07339999999999999</v>
      </c>
      <c r="D143" s="55">
        <v>0.0443</v>
      </c>
      <c r="E143" s="55">
        <v>0.0213</v>
      </c>
      <c r="F143" s="55">
        <v>0.0106</v>
      </c>
      <c r="G143" s="55">
        <v>0.00511</v>
      </c>
      <c r="H143" s="25" t="s">
        <v>65</v>
      </c>
      <c r="I143" s="25" t="s">
        <v>65</v>
      </c>
      <c r="J143" s="22" t="s">
        <v>65</v>
      </c>
      <c r="K143" s="124"/>
      <c r="L143" s="124"/>
      <c r="M143" s="124"/>
      <c r="N143" s="124"/>
      <c r="O143" s="124"/>
      <c r="P143" s="124"/>
      <c r="Q143" s="124"/>
    </row>
    <row r="144" spans="1:17" ht="12.75">
      <c r="A144" s="116" t="s">
        <v>134</v>
      </c>
      <c r="B144" s="93">
        <v>107062</v>
      </c>
      <c r="C144" s="25">
        <v>0.0422</v>
      </c>
      <c r="D144" s="133">
        <v>0.0236</v>
      </c>
      <c r="E144" s="134">
        <v>0.011300000000000001</v>
      </c>
      <c r="F144" s="133">
        <v>0.005664</v>
      </c>
      <c r="G144" s="134">
        <v>0.002712</v>
      </c>
      <c r="H144" s="25" t="s">
        <v>65</v>
      </c>
      <c r="I144" s="25" t="s">
        <v>65</v>
      </c>
      <c r="J144" s="22" t="s">
        <v>65</v>
      </c>
      <c r="K144" s="124"/>
      <c r="L144" s="124"/>
      <c r="M144" s="124"/>
      <c r="N144" s="124"/>
      <c r="O144" s="124"/>
      <c r="P144" s="124"/>
      <c r="Q144" s="124"/>
    </row>
    <row r="145" spans="1:17" ht="12.75">
      <c r="A145" s="115" t="s">
        <v>46</v>
      </c>
      <c r="B145" s="112">
        <v>206440</v>
      </c>
      <c r="C145" s="25">
        <v>0.000361</v>
      </c>
      <c r="D145" s="25">
        <v>0.0011099999999999999</v>
      </c>
      <c r="E145" s="19">
        <v>0</v>
      </c>
      <c r="F145" s="19">
        <v>0.000266</v>
      </c>
      <c r="G145" s="19">
        <v>0</v>
      </c>
      <c r="H145" s="25">
        <v>0.00022192594205999998</v>
      </c>
      <c r="I145" s="25">
        <v>0</v>
      </c>
      <c r="J145" s="22">
        <v>0</v>
      </c>
      <c r="K145" s="124"/>
      <c r="L145" s="124"/>
      <c r="M145" s="124"/>
      <c r="N145" s="124"/>
      <c r="O145" s="124"/>
      <c r="P145" s="124"/>
      <c r="Q145" s="124"/>
    </row>
    <row r="146" spans="1:17" ht="12.75">
      <c r="A146" s="115" t="s">
        <v>96</v>
      </c>
      <c r="B146" s="112">
        <v>86737</v>
      </c>
      <c r="C146" s="25">
        <v>0.0016899999999999999</v>
      </c>
      <c r="D146" s="25">
        <v>0.00567</v>
      </c>
      <c r="E146" s="19">
        <v>0</v>
      </c>
      <c r="F146" s="19">
        <v>0.00136</v>
      </c>
      <c r="G146" s="19">
        <v>0</v>
      </c>
      <c r="H146" s="25" t="s">
        <v>65</v>
      </c>
      <c r="I146" s="25" t="s">
        <v>65</v>
      </c>
      <c r="J146" s="22" t="s">
        <v>65</v>
      </c>
      <c r="K146" s="124"/>
      <c r="L146" s="124"/>
      <c r="M146" s="124"/>
      <c r="N146" s="124"/>
      <c r="O146" s="124"/>
      <c r="P146" s="124"/>
      <c r="Q146" s="124"/>
    </row>
    <row r="147" spans="1:17" ht="12.75">
      <c r="A147" s="116" t="s">
        <v>11</v>
      </c>
      <c r="B147" s="93">
        <v>50000</v>
      </c>
      <c r="C147" s="55">
        <v>55.2</v>
      </c>
      <c r="D147" s="55">
        <v>52.8</v>
      </c>
      <c r="E147" s="55">
        <v>20.5</v>
      </c>
      <c r="F147" s="55">
        <v>12.7</v>
      </c>
      <c r="G147" s="55">
        <v>4.92</v>
      </c>
      <c r="H147" s="25" t="s">
        <v>65</v>
      </c>
      <c r="I147" s="25" t="s">
        <v>65</v>
      </c>
      <c r="J147" s="22" t="s">
        <v>65</v>
      </c>
      <c r="K147" s="124"/>
      <c r="L147" s="124"/>
      <c r="M147" s="124"/>
      <c r="N147" s="124"/>
      <c r="O147" s="124"/>
      <c r="P147" s="124"/>
      <c r="Q147" s="124"/>
    </row>
    <row r="148" spans="1:17" ht="12.75">
      <c r="A148" s="116" t="s">
        <v>135</v>
      </c>
      <c r="B148" s="93">
        <v>110543</v>
      </c>
      <c r="C148" s="55">
        <v>0.445</v>
      </c>
      <c r="D148" s="55">
        <v>1.11</v>
      </c>
      <c r="E148" s="19">
        <v>0</v>
      </c>
      <c r="F148" s="19">
        <v>0.266</v>
      </c>
      <c r="G148" s="19">
        <v>0</v>
      </c>
      <c r="H148" s="25" t="s">
        <v>65</v>
      </c>
      <c r="I148" s="25" t="s">
        <v>65</v>
      </c>
      <c r="J148" s="22" t="s">
        <v>65</v>
      </c>
      <c r="K148" s="124"/>
      <c r="L148" s="124"/>
      <c r="M148" s="124"/>
      <c r="N148" s="124"/>
      <c r="O148" s="124"/>
      <c r="P148" s="124"/>
      <c r="Q148" s="124"/>
    </row>
    <row r="149" spans="1:17" ht="12.75">
      <c r="A149" s="116" t="s">
        <v>18</v>
      </c>
      <c r="B149" s="93">
        <v>7783064</v>
      </c>
      <c r="C149" s="19" t="s">
        <v>29</v>
      </c>
      <c r="D149" s="19" t="s">
        <v>29</v>
      </c>
      <c r="E149" s="19" t="s">
        <v>29</v>
      </c>
      <c r="F149" s="19" t="s">
        <v>29</v>
      </c>
      <c r="G149" s="19" t="s">
        <v>29</v>
      </c>
      <c r="H149" s="25">
        <v>268</v>
      </c>
      <c r="I149" s="25">
        <v>184</v>
      </c>
      <c r="J149" s="22">
        <v>0</v>
      </c>
      <c r="K149" s="124"/>
      <c r="L149" s="124"/>
      <c r="M149" s="124"/>
      <c r="N149" s="124"/>
      <c r="O149" s="124"/>
      <c r="P149" s="124"/>
      <c r="Q149" s="124"/>
    </row>
    <row r="150" spans="1:17" ht="12.75">
      <c r="A150" s="116" t="s">
        <v>100</v>
      </c>
      <c r="B150" s="93">
        <v>193395</v>
      </c>
      <c r="C150" s="55">
        <v>9.93E-06</v>
      </c>
      <c r="D150" s="19">
        <v>0</v>
      </c>
      <c r="E150" s="19">
        <v>0</v>
      </c>
      <c r="F150" s="19">
        <v>0</v>
      </c>
      <c r="G150" s="19">
        <v>0</v>
      </c>
      <c r="H150" s="25" t="s">
        <v>65</v>
      </c>
      <c r="I150" s="25" t="s">
        <v>65</v>
      </c>
      <c r="J150" s="22" t="s">
        <v>65</v>
      </c>
      <c r="K150" s="124"/>
      <c r="L150" s="124"/>
      <c r="M150" s="124"/>
      <c r="N150" s="124"/>
      <c r="O150" s="124"/>
      <c r="P150" s="124"/>
      <c r="Q150" s="124"/>
    </row>
    <row r="151" spans="1:17" ht="12.75">
      <c r="A151" s="140" t="s">
        <v>136</v>
      </c>
      <c r="B151" s="136">
        <v>78842</v>
      </c>
      <c r="C151" s="55">
        <v>0.437</v>
      </c>
      <c r="D151" s="19">
        <v>0.101</v>
      </c>
      <c r="E151" s="37">
        <v>0.048600000000000004</v>
      </c>
      <c r="F151" s="37">
        <v>0.02424</v>
      </c>
      <c r="G151" s="37">
        <v>0.011664</v>
      </c>
      <c r="H151" s="25" t="s">
        <v>65</v>
      </c>
      <c r="I151" s="25" t="s">
        <v>65</v>
      </c>
      <c r="J151" s="22" t="s">
        <v>65</v>
      </c>
      <c r="K151" s="124"/>
      <c r="L151" s="124"/>
      <c r="M151" s="124"/>
      <c r="N151" s="124"/>
      <c r="O151" s="124"/>
      <c r="P151" s="124"/>
      <c r="Q151" s="124"/>
    </row>
    <row r="152" spans="1:17" ht="12.75">
      <c r="A152" s="116" t="s">
        <v>101</v>
      </c>
      <c r="B152" s="93">
        <v>67561</v>
      </c>
      <c r="C152" s="55">
        <v>2.48</v>
      </c>
      <c r="D152" s="55">
        <v>2.5</v>
      </c>
      <c r="E152" s="55">
        <v>3.06</v>
      </c>
      <c r="F152" s="55">
        <v>0.6</v>
      </c>
      <c r="G152" s="55">
        <v>0.734</v>
      </c>
      <c r="H152" s="25" t="s">
        <v>65</v>
      </c>
      <c r="I152" s="25" t="s">
        <v>65</v>
      </c>
      <c r="J152" s="22" t="s">
        <v>65</v>
      </c>
      <c r="K152" s="124"/>
      <c r="L152" s="124"/>
      <c r="M152" s="124"/>
      <c r="N152" s="124"/>
      <c r="O152" s="124"/>
      <c r="P152" s="124"/>
      <c r="Q152" s="124"/>
    </row>
    <row r="153" spans="1:17" ht="12.75">
      <c r="A153" s="116" t="s">
        <v>102</v>
      </c>
      <c r="B153" s="93">
        <v>75092</v>
      </c>
      <c r="C153" s="55">
        <v>0.147</v>
      </c>
      <c r="D153" s="55">
        <v>0.02</v>
      </c>
      <c r="E153" s="55">
        <v>0.0412</v>
      </c>
      <c r="F153" s="55">
        <v>0.0048</v>
      </c>
      <c r="G153" s="55">
        <v>0.00989</v>
      </c>
      <c r="H153" s="25" t="s">
        <v>65</v>
      </c>
      <c r="I153" s="25" t="s">
        <v>65</v>
      </c>
      <c r="J153" s="22" t="s">
        <v>65</v>
      </c>
      <c r="K153" s="124"/>
      <c r="L153" s="124"/>
      <c r="M153" s="124"/>
      <c r="N153" s="124"/>
      <c r="O153" s="124"/>
      <c r="P153" s="124"/>
      <c r="Q153" s="124"/>
    </row>
    <row r="154" spans="1:17" ht="12.75">
      <c r="A154" s="116" t="s">
        <v>23</v>
      </c>
      <c r="B154" s="93">
        <v>91203</v>
      </c>
      <c r="C154" s="55">
        <v>0.0963</v>
      </c>
      <c r="D154" s="55">
        <v>0.07440000000000001</v>
      </c>
      <c r="E154" s="55">
        <v>0.0971</v>
      </c>
      <c r="F154" s="55">
        <v>0.0179</v>
      </c>
      <c r="G154" s="55">
        <v>0.0233</v>
      </c>
      <c r="H154" s="25">
        <v>0.0005298645877200001</v>
      </c>
      <c r="I154" s="25">
        <v>0.00029436921540000003</v>
      </c>
      <c r="J154" s="22">
        <v>0.00038922151813999996</v>
      </c>
      <c r="K154" s="124"/>
      <c r="L154" s="124"/>
      <c r="M154" s="124"/>
      <c r="N154" s="124"/>
      <c r="O154" s="124"/>
      <c r="P154" s="124"/>
      <c r="Q154" s="124"/>
    </row>
    <row r="155" spans="1:17" ht="12.75">
      <c r="A155" s="109" t="s">
        <v>43</v>
      </c>
      <c r="B155" s="110">
        <v>98953</v>
      </c>
      <c r="C155" s="19" t="s">
        <v>29</v>
      </c>
      <c r="D155" s="19" t="s">
        <v>29</v>
      </c>
      <c r="E155" s="19" t="s">
        <v>29</v>
      </c>
      <c r="F155" s="19" t="s">
        <v>29</v>
      </c>
      <c r="G155" s="19" t="s">
        <v>29</v>
      </c>
      <c r="H155" s="25">
        <v>0.00017279091720000004</v>
      </c>
      <c r="I155" s="25">
        <v>0</v>
      </c>
      <c r="J155" s="22">
        <v>0</v>
      </c>
      <c r="K155" s="124"/>
      <c r="L155" s="124"/>
      <c r="M155" s="124"/>
      <c r="N155" s="124"/>
      <c r="O155" s="124"/>
      <c r="P155" s="124"/>
      <c r="Q155" s="124"/>
    </row>
    <row r="156" spans="1:17" ht="12.75">
      <c r="A156" s="113" t="s">
        <v>50</v>
      </c>
      <c r="B156" s="114">
        <v>621647</v>
      </c>
      <c r="C156" s="19" t="s">
        <v>29</v>
      </c>
      <c r="D156" s="19" t="s">
        <v>29</v>
      </c>
      <c r="E156" s="19" t="s">
        <v>29</v>
      </c>
      <c r="F156" s="19" t="s">
        <v>29</v>
      </c>
      <c r="G156" s="19" t="s">
        <v>29</v>
      </c>
      <c r="H156" s="25">
        <v>0.00022595201432000001</v>
      </c>
      <c r="I156" s="25">
        <v>0.00021266071936000002</v>
      </c>
      <c r="J156" s="22">
        <v>0.0009702645320799999</v>
      </c>
      <c r="K156" s="124"/>
      <c r="L156" s="124"/>
      <c r="M156" s="124"/>
      <c r="N156" s="124"/>
      <c r="O156" s="124"/>
      <c r="P156" s="124"/>
      <c r="Q156" s="124"/>
    </row>
    <row r="157" spans="1:17" ht="12.75">
      <c r="A157" s="116" t="s">
        <v>118</v>
      </c>
      <c r="B157" s="93">
        <v>1151</v>
      </c>
      <c r="C157" s="55">
        <v>0.0347</v>
      </c>
      <c r="D157" s="55">
        <v>0.00775</v>
      </c>
      <c r="E157" s="55">
        <v>0.0439</v>
      </c>
      <c r="F157" s="55">
        <v>0.00186</v>
      </c>
      <c r="G157" s="55">
        <v>0.0105</v>
      </c>
      <c r="H157" s="25" t="s">
        <v>65</v>
      </c>
      <c r="I157" s="25" t="s">
        <v>65</v>
      </c>
      <c r="J157" s="22" t="s">
        <v>65</v>
      </c>
      <c r="K157" s="124"/>
      <c r="L157" s="124"/>
      <c r="M157" s="124"/>
      <c r="N157" s="124"/>
      <c r="O157" s="124"/>
      <c r="P157" s="124"/>
      <c r="Q157" s="124"/>
    </row>
    <row r="158" spans="1:17" ht="12.75">
      <c r="A158" s="116" t="s">
        <v>19</v>
      </c>
      <c r="B158" s="93">
        <v>127184</v>
      </c>
      <c r="C158" s="19" t="s">
        <v>29</v>
      </c>
      <c r="D158" s="19" t="s">
        <v>29</v>
      </c>
      <c r="E158" s="19" t="s">
        <v>29</v>
      </c>
      <c r="F158" s="19" t="s">
        <v>29</v>
      </c>
      <c r="G158" s="19" t="s">
        <v>29</v>
      </c>
      <c r="H158" s="25">
        <v>0.0005331798584280001</v>
      </c>
      <c r="I158" s="25">
        <v>0.000681285374658</v>
      </c>
      <c r="J158" s="22">
        <v>0</v>
      </c>
      <c r="K158" s="124"/>
      <c r="L158" s="124"/>
      <c r="M158" s="124"/>
      <c r="N158" s="124"/>
      <c r="O158" s="124"/>
      <c r="P158" s="124"/>
      <c r="Q158" s="124"/>
    </row>
    <row r="159" spans="1:17" ht="12.75">
      <c r="A159" s="115" t="s">
        <v>98</v>
      </c>
      <c r="B159" s="112">
        <v>198550</v>
      </c>
      <c r="C159" s="25">
        <v>4.97E-06</v>
      </c>
      <c r="D159" s="19">
        <v>0</v>
      </c>
      <c r="E159" s="19">
        <v>0</v>
      </c>
      <c r="F159" s="19">
        <v>0</v>
      </c>
      <c r="G159" s="19">
        <v>0</v>
      </c>
      <c r="H159" s="25" t="s">
        <v>65</v>
      </c>
      <c r="I159" s="25" t="s">
        <v>65</v>
      </c>
      <c r="J159" s="22" t="s">
        <v>65</v>
      </c>
      <c r="K159" s="124"/>
      <c r="L159" s="124"/>
      <c r="M159" s="124"/>
      <c r="N159" s="124"/>
      <c r="O159" s="124"/>
      <c r="P159" s="124"/>
      <c r="Q159" s="124"/>
    </row>
    <row r="160" spans="1:17" ht="12.75">
      <c r="A160" s="109" t="s">
        <v>45</v>
      </c>
      <c r="B160" s="110">
        <v>85018</v>
      </c>
      <c r="C160" s="25">
        <v>0.00353</v>
      </c>
      <c r="D160" s="25">
        <v>0.0104</v>
      </c>
      <c r="E160" s="19">
        <v>0</v>
      </c>
      <c r="F160" s="19">
        <v>0.0025</v>
      </c>
      <c r="G160" s="19">
        <v>0</v>
      </c>
      <c r="H160" s="25">
        <v>0.0004957483587200001</v>
      </c>
      <c r="I160" s="25">
        <v>0</v>
      </c>
      <c r="J160" s="22">
        <v>0</v>
      </c>
      <c r="K160" s="124"/>
      <c r="L160" s="124"/>
      <c r="M160" s="124"/>
      <c r="N160" s="124"/>
      <c r="O160" s="124"/>
      <c r="P160" s="124"/>
      <c r="Q160" s="124"/>
    </row>
    <row r="161" spans="1:17" ht="12.75">
      <c r="A161" s="113" t="s">
        <v>40</v>
      </c>
      <c r="B161" s="114">
        <v>108952</v>
      </c>
      <c r="C161" s="55">
        <v>0.0421</v>
      </c>
      <c r="D161" s="55">
        <v>0.024</v>
      </c>
      <c r="E161" s="19">
        <v>0</v>
      </c>
      <c r="F161" s="19">
        <v>0.00576</v>
      </c>
      <c r="G161" s="19">
        <v>0</v>
      </c>
      <c r="H161" s="25">
        <v>0.00232480691872</v>
      </c>
      <c r="I161" s="25">
        <v>0.00252894802212</v>
      </c>
      <c r="J161" s="22">
        <v>0</v>
      </c>
      <c r="K161" s="124"/>
      <c r="L161" s="124"/>
      <c r="M161" s="124"/>
      <c r="N161" s="124"/>
      <c r="O161" s="124"/>
      <c r="P161" s="124"/>
      <c r="Q161" s="124"/>
    </row>
    <row r="162" spans="1:17" ht="12.75">
      <c r="A162" s="115" t="s">
        <v>99</v>
      </c>
      <c r="B162" s="112">
        <v>129000</v>
      </c>
      <c r="C162" s="19">
        <v>0.000584</v>
      </c>
      <c r="D162" s="19">
        <v>0.0013599999999999999</v>
      </c>
      <c r="E162" s="19">
        <v>0</v>
      </c>
      <c r="F162" s="19">
        <v>0.000326</v>
      </c>
      <c r="G162" s="19">
        <v>0</v>
      </c>
      <c r="H162" s="25" t="s">
        <v>65</v>
      </c>
      <c r="I162" s="25" t="s">
        <v>65</v>
      </c>
      <c r="J162" s="22" t="s">
        <v>65</v>
      </c>
      <c r="K162" s="124"/>
      <c r="L162" s="124"/>
      <c r="M162" s="124"/>
      <c r="N162" s="124"/>
      <c r="O162" s="124"/>
      <c r="P162" s="124"/>
      <c r="Q162" s="124"/>
    </row>
    <row r="163" spans="1:17" ht="12.75">
      <c r="A163" s="109" t="s">
        <v>38</v>
      </c>
      <c r="B163" s="110">
        <v>110861</v>
      </c>
      <c r="C163" s="19" t="s">
        <v>29</v>
      </c>
      <c r="D163" s="19" t="s">
        <v>29</v>
      </c>
      <c r="E163" s="19" t="s">
        <v>29</v>
      </c>
      <c r="F163" s="19" t="s">
        <v>29</v>
      </c>
      <c r="G163" s="19" t="s">
        <v>29</v>
      </c>
      <c r="H163" s="25">
        <v>0.00030077883063000003</v>
      </c>
      <c r="I163" s="25">
        <v>0</v>
      </c>
      <c r="J163" s="22">
        <v>0</v>
      </c>
      <c r="K163" s="124"/>
      <c r="L163" s="124"/>
      <c r="M163" s="124"/>
      <c r="N163" s="124"/>
      <c r="O163" s="124"/>
      <c r="P163" s="124"/>
      <c r="Q163" s="124"/>
    </row>
    <row r="164" spans="1:17" ht="12.75">
      <c r="A164" s="113" t="s">
        <v>47</v>
      </c>
      <c r="B164" s="114">
        <v>7446095</v>
      </c>
      <c r="C164" s="19" t="s">
        <v>29</v>
      </c>
      <c r="D164" s="19" t="s">
        <v>29</v>
      </c>
      <c r="E164" s="19" t="s">
        <v>29</v>
      </c>
      <c r="F164" s="19" t="s">
        <v>29</v>
      </c>
      <c r="G164" s="19" t="s">
        <v>29</v>
      </c>
      <c r="H164" s="25">
        <v>0.21413509162000002</v>
      </c>
      <c r="I164" s="25">
        <v>0.12423104552</v>
      </c>
      <c r="J164" s="22">
        <v>0</v>
      </c>
      <c r="K164" s="124"/>
      <c r="L164" s="124"/>
      <c r="M164" s="124"/>
      <c r="N164" s="124"/>
      <c r="O164" s="124"/>
      <c r="P164" s="124"/>
      <c r="Q164" s="124"/>
    </row>
    <row r="165" spans="1:17" ht="12.75">
      <c r="A165" s="113" t="s">
        <v>39</v>
      </c>
      <c r="B165" s="114">
        <v>100425</v>
      </c>
      <c r="C165" s="19">
        <v>0.054799999999999995</v>
      </c>
      <c r="D165" s="19">
        <v>0.0236</v>
      </c>
      <c r="E165" s="19">
        <v>0.011899999999999999</v>
      </c>
      <c r="F165" s="19">
        <v>0.00566</v>
      </c>
      <c r="G165" s="19">
        <v>0.00286</v>
      </c>
      <c r="H165" s="25">
        <v>0.00011960328239999999</v>
      </c>
      <c r="I165" s="25">
        <v>0.00034020489216</v>
      </c>
      <c r="J165" s="22">
        <v>0</v>
      </c>
      <c r="K165" s="124"/>
      <c r="L165" s="124"/>
      <c r="M165" s="124"/>
      <c r="N165" s="124"/>
      <c r="O165" s="124"/>
      <c r="P165" s="124"/>
      <c r="Q165" s="124"/>
    </row>
    <row r="166" spans="1:17" ht="12.75">
      <c r="A166" s="116" t="s">
        <v>14</v>
      </c>
      <c r="B166" s="93">
        <v>108883</v>
      </c>
      <c r="C166" s="37">
        <v>0.963</v>
      </c>
      <c r="D166" s="38">
        <v>0.408</v>
      </c>
      <c r="E166" s="38">
        <v>0.558</v>
      </c>
      <c r="F166" s="38">
        <v>0.0979</v>
      </c>
      <c r="G166" s="38">
        <v>0.134</v>
      </c>
      <c r="H166" s="25">
        <v>0.0102</v>
      </c>
      <c r="I166" s="25">
        <v>0.00523</v>
      </c>
      <c r="J166" s="22">
        <v>0.00294</v>
      </c>
      <c r="K166" s="124"/>
      <c r="L166" s="124"/>
      <c r="M166" s="124"/>
      <c r="N166" s="124"/>
      <c r="O166" s="124"/>
      <c r="P166" s="124"/>
      <c r="Q166" s="124"/>
    </row>
    <row r="167" spans="1:17" ht="12.75">
      <c r="A167" s="116" t="s">
        <v>103</v>
      </c>
      <c r="B167" s="93">
        <v>75014</v>
      </c>
      <c r="C167" s="37">
        <v>0.0247</v>
      </c>
      <c r="D167" s="38">
        <v>0.0149</v>
      </c>
      <c r="E167" s="38">
        <v>0.00718</v>
      </c>
      <c r="F167" s="38">
        <v>0.00358</v>
      </c>
      <c r="G167" s="38">
        <v>0.00172</v>
      </c>
      <c r="H167" s="25" t="s">
        <v>65</v>
      </c>
      <c r="I167" s="25" t="s">
        <v>65</v>
      </c>
      <c r="J167" s="22" t="s">
        <v>65</v>
      </c>
      <c r="K167" s="124"/>
      <c r="L167" s="124"/>
      <c r="M167" s="124"/>
      <c r="N167" s="124"/>
      <c r="O167" s="124"/>
      <c r="P167" s="124"/>
      <c r="Q167" s="124"/>
    </row>
    <row r="168" spans="1:17" ht="13.5" thickBot="1">
      <c r="A168" s="122" t="s">
        <v>15</v>
      </c>
      <c r="B168" s="123">
        <v>1330207</v>
      </c>
      <c r="C168" s="40">
        <v>0.268</v>
      </c>
      <c r="D168" s="40">
        <v>0.184</v>
      </c>
      <c r="E168" s="40">
        <v>0.195</v>
      </c>
      <c r="F168" s="40">
        <v>0.0442</v>
      </c>
      <c r="G168" s="40">
        <v>0.0468</v>
      </c>
      <c r="H168" s="20">
        <v>0.00478</v>
      </c>
      <c r="I168" s="20">
        <v>0.00141</v>
      </c>
      <c r="J168" s="23">
        <v>0.00112</v>
      </c>
      <c r="K168" s="124"/>
      <c r="L168" s="124"/>
      <c r="M168" s="124"/>
      <c r="N168" s="124"/>
      <c r="O168" s="124"/>
      <c r="P168" s="124"/>
      <c r="Q168" s="124"/>
    </row>
    <row r="169" spans="1:17" ht="12.75">
      <c r="A169" s="80" t="s">
        <v>114</v>
      </c>
      <c r="C169" s="81">
        <v>0.3954</v>
      </c>
      <c r="D169" s="82">
        <v>0.38881</v>
      </c>
      <c r="E169" s="82">
        <v>0.09885</v>
      </c>
      <c r="F169" s="82" t="s">
        <v>129</v>
      </c>
      <c r="G169" s="82" t="s">
        <v>129</v>
      </c>
      <c r="K169" s="124"/>
      <c r="L169" s="124"/>
      <c r="M169" s="124"/>
      <c r="N169" s="124"/>
      <c r="O169" s="124"/>
      <c r="P169" s="124"/>
      <c r="Q169" s="124"/>
    </row>
    <row r="170" spans="1:17" ht="12.75" customHeight="1">
      <c r="A170" s="159" t="s">
        <v>131</v>
      </c>
      <c r="B170" s="160"/>
      <c r="C170" s="160"/>
      <c r="D170" s="160"/>
      <c r="E170" s="160"/>
      <c r="F170" s="160"/>
      <c r="G170" s="160"/>
      <c r="H170" s="160"/>
      <c r="I170" s="161"/>
      <c r="J170" s="124"/>
      <c r="K170" s="124"/>
      <c r="L170" s="124"/>
      <c r="M170" s="124"/>
      <c r="N170" s="124"/>
      <c r="O170" s="124"/>
      <c r="P170" s="124"/>
      <c r="Q170" s="124"/>
    </row>
    <row r="171" spans="1:17" ht="13.5" thickBot="1">
      <c r="A171" s="124"/>
      <c r="B171" s="127"/>
      <c r="C171" s="124"/>
      <c r="D171" s="124"/>
      <c r="E171" s="124"/>
      <c r="F171" s="124"/>
      <c r="G171" s="124"/>
      <c r="H171" s="124"/>
      <c r="I171" s="124"/>
      <c r="J171" s="124"/>
      <c r="K171" s="124"/>
      <c r="L171" s="124"/>
      <c r="M171" s="124"/>
      <c r="N171" s="124"/>
      <c r="O171" s="124"/>
      <c r="P171" s="124"/>
      <c r="Q171" s="124"/>
    </row>
    <row r="172" spans="1:17" ht="13.5" thickBot="1">
      <c r="A172" s="124"/>
      <c r="B172" s="89" t="s">
        <v>126</v>
      </c>
      <c r="C172" s="124"/>
      <c r="D172" s="124"/>
      <c r="E172" s="124"/>
      <c r="F172" s="124"/>
      <c r="G172" s="124"/>
      <c r="H172" s="124"/>
      <c r="I172" s="124"/>
      <c r="J172" s="124"/>
      <c r="K172" s="124"/>
      <c r="L172" s="124"/>
      <c r="M172" s="124"/>
      <c r="N172" s="124"/>
      <c r="O172" s="124"/>
      <c r="P172" s="124"/>
      <c r="Q172" s="124"/>
    </row>
    <row r="173" spans="1:17" ht="13.5" thickBot="1">
      <c r="A173" s="124"/>
      <c r="B173" s="104" t="s">
        <v>127</v>
      </c>
      <c r="C173" s="124"/>
      <c r="D173" s="124"/>
      <c r="E173" s="124"/>
      <c r="F173" s="124"/>
      <c r="G173" s="124"/>
      <c r="H173" s="124"/>
      <c r="I173" s="124"/>
      <c r="J173" s="124"/>
      <c r="K173" s="124"/>
      <c r="L173" s="124"/>
      <c r="M173" s="124"/>
      <c r="N173" s="124"/>
      <c r="O173" s="124"/>
      <c r="P173" s="124"/>
      <c r="Q173" s="124"/>
    </row>
    <row r="174" spans="1:17" ht="13.5" thickBot="1">
      <c r="A174" s="124"/>
      <c r="B174" s="104" t="s">
        <v>128</v>
      </c>
      <c r="C174" s="124"/>
      <c r="D174" s="124"/>
      <c r="E174" s="124"/>
      <c r="F174" s="124"/>
      <c r="G174" s="124"/>
      <c r="H174" s="124"/>
      <c r="I174" s="124"/>
      <c r="J174" s="124"/>
      <c r="K174" s="124"/>
      <c r="L174" s="124"/>
      <c r="M174" s="124"/>
      <c r="N174" s="124"/>
      <c r="O174" s="124"/>
      <c r="P174" s="124"/>
      <c r="Q174" s="124"/>
    </row>
    <row r="175" spans="1:17" ht="12.75">
      <c r="A175" s="124"/>
      <c r="B175" s="127"/>
      <c r="C175" s="124"/>
      <c r="D175" s="124"/>
      <c r="E175" s="124"/>
      <c r="F175" s="124"/>
      <c r="G175" s="124"/>
      <c r="H175" s="124"/>
      <c r="I175" s="124"/>
      <c r="J175" s="124"/>
      <c r="K175" s="124"/>
      <c r="L175" s="124"/>
      <c r="M175" s="124"/>
      <c r="N175" s="124"/>
      <c r="O175" s="124"/>
      <c r="P175" s="124"/>
      <c r="Q175" s="124"/>
    </row>
  </sheetData>
  <sheetProtection/>
  <mergeCells count="34">
    <mergeCell ref="L8:N14"/>
    <mergeCell ref="B1:H1"/>
    <mergeCell ref="B2:H2"/>
    <mergeCell ref="D18:D21"/>
    <mergeCell ref="B3:C3"/>
    <mergeCell ref="G3:H3"/>
    <mergeCell ref="E18:E21"/>
    <mergeCell ref="D7:H7"/>
    <mergeCell ref="D8:H10"/>
    <mergeCell ref="J18:J21"/>
    <mergeCell ref="D11:H14"/>
    <mergeCell ref="A98:A101"/>
    <mergeCell ref="B98:B101"/>
    <mergeCell ref="C98:C101"/>
    <mergeCell ref="D98:D101"/>
    <mergeCell ref="G18:G21"/>
    <mergeCell ref="C18:C21"/>
    <mergeCell ref="B18:B21"/>
    <mergeCell ref="F98:F101"/>
    <mergeCell ref="G98:G101"/>
    <mergeCell ref="D15:E15"/>
    <mergeCell ref="G15:H15"/>
    <mergeCell ref="F18:F21"/>
    <mergeCell ref="A18:A21"/>
    <mergeCell ref="A170:I170"/>
    <mergeCell ref="I98:I101"/>
    <mergeCell ref="J98:J101"/>
    <mergeCell ref="A91:K93"/>
    <mergeCell ref="H18:H21"/>
    <mergeCell ref="I18:I21"/>
    <mergeCell ref="E98:E101"/>
    <mergeCell ref="H98:H101"/>
    <mergeCell ref="A95:I95"/>
    <mergeCell ref="A94:I94"/>
  </mergeCells>
  <conditionalFormatting sqref="C169 C102:J168 C22:J88">
    <cfRule type="cellIs" priority="1" dxfId="0" operator="greaterThan" stopIfTrue="1">
      <formula>0</formula>
    </cfRule>
  </conditionalFormatting>
  <dataValidations count="3">
    <dataValidation type="list" allowBlank="1" showInputMessage="1" showErrorMessage="1" sqref="B11">
      <formula1>$B$173:$B$174</formula1>
    </dataValidation>
    <dataValidation type="list" allowBlank="1" showInputMessage="1" showErrorMessage="1" sqref="K9">
      <formula1>$J$10:$J$14</formula1>
    </dataValidation>
    <dataValidation type="list" allowBlank="1" showInputMessage="1" showErrorMessage="1" sqref="I9">
      <formula1>$J$10:$J$12</formula1>
    </dataValidation>
  </dataValidations>
  <printOptions gridLines="1"/>
  <pageMargins left="0.75" right="0.75" top="1" bottom="1" header="0.5" footer="0.5"/>
  <pageSetup blackAndWhite="1" fitToHeight="1" fitToWidth="1" horizontalDpi="600" verticalDpi="600" orientation="portrait" scale="51" r:id="rId1"/>
  <ignoredErrors>
    <ignoredError sqref="B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2011-05-12T22:24:45Z</cp:lastPrinted>
  <dcterms:created xsi:type="dcterms:W3CDTF">2009-10-30T20:24:14Z</dcterms:created>
  <dcterms:modified xsi:type="dcterms:W3CDTF">2020-02-25T22:50:50Z</dcterms:modified>
  <cp:category/>
  <cp:version/>
  <cp:contentType/>
  <cp:contentStatus/>
</cp:coreProperties>
</file>