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40" yWindow="300" windowWidth="15900" windowHeight="8790" activeTab="0"/>
  </bookViews>
  <sheets>
    <sheet name="Sewage gas Int Combustion" sheetId="1" r:id="rId1"/>
  </sheets>
  <definedNames>
    <definedName name="_xlnm.Print_Area" localSheetId="0">'Sewage gas Int Combustion'!$A$1:$K$82</definedName>
  </definedNames>
  <calcPr fullCalcOnLoad="1"/>
</workbook>
</file>

<file path=xl/comments1.xml><?xml version="1.0" encoding="utf-8"?>
<comments xmlns="http://schemas.openxmlformats.org/spreadsheetml/2006/main">
  <authors>
    <author>Matthew Cegielski</author>
  </authors>
  <commentList>
    <comment ref="N18" authorId="0">
      <text>
        <r>
          <rPr>
            <b/>
            <sz val="12"/>
            <rFont val="Tahoma"/>
            <family val="2"/>
          </rPr>
          <t>Matthew Cegielski:</t>
        </r>
        <r>
          <rPr>
            <sz val="12"/>
            <rFont val="Tahoma"/>
            <family val="2"/>
          </rPr>
          <t xml:space="preserve">
60% Methane, uncontrolled, 98% Destruction Efficiency</t>
        </r>
      </text>
    </comment>
    <comment ref="O18" authorId="0">
      <text>
        <r>
          <rPr>
            <b/>
            <sz val="12"/>
            <rFont val="Tahoma"/>
            <family val="2"/>
          </rPr>
          <t>Matthew Cegielski:</t>
        </r>
        <r>
          <rPr>
            <sz val="12"/>
            <rFont val="Tahoma"/>
            <family val="2"/>
          </rPr>
          <t xml:space="preserve">
60% Methane, uncontrolled, 98% Destruction Efficiency</t>
        </r>
      </text>
    </comment>
    <comment ref="P18" authorId="0">
      <text>
        <r>
          <rPr>
            <b/>
            <sz val="12"/>
            <rFont val="Tahoma"/>
            <family val="2"/>
          </rPr>
          <t>Matthew Cegielski:</t>
        </r>
        <r>
          <rPr>
            <sz val="12"/>
            <rFont val="Tahoma"/>
            <family val="2"/>
          </rPr>
          <t xml:space="preserve">
60% Methane, uncontrolled, 98% Destruction Efficiency</t>
        </r>
      </text>
    </comment>
    <comment ref="Q18" authorId="0">
      <text>
        <r>
          <rPr>
            <b/>
            <sz val="12"/>
            <rFont val="Tahoma"/>
            <family val="2"/>
          </rPr>
          <t>Matthew Cegielski:</t>
        </r>
        <r>
          <rPr>
            <sz val="12"/>
            <rFont val="Tahoma"/>
            <family val="2"/>
          </rPr>
          <t xml:space="preserve">
60% Methane, uncontrolled, 98% Destruction Efficiency</t>
        </r>
      </text>
    </comment>
    <comment ref="R18" authorId="0">
      <text>
        <r>
          <rPr>
            <b/>
            <sz val="12"/>
            <rFont val="Tahoma"/>
            <family val="2"/>
          </rPr>
          <t>Matthew Cegielski:</t>
        </r>
        <r>
          <rPr>
            <sz val="12"/>
            <rFont val="Tahoma"/>
            <family val="2"/>
          </rPr>
          <t xml:space="preserve">
60% Methane, uncontrolled, 98% Destruction Efficiency</t>
        </r>
      </text>
    </comment>
  </commentList>
</comments>
</file>

<file path=xl/sharedStrings.xml><?xml version="1.0" encoding="utf-8"?>
<sst xmlns="http://schemas.openxmlformats.org/spreadsheetml/2006/main" count="216" uniqueCount="121">
  <si>
    <t>Facility:</t>
  </si>
  <si>
    <t>ID#:</t>
  </si>
  <si>
    <t>Project #:</t>
  </si>
  <si>
    <t>CAS#</t>
  </si>
  <si>
    <t>Applicability</t>
  </si>
  <si>
    <t>Last Update</t>
  </si>
  <si>
    <t>Matthew Cegielski</t>
  </si>
  <si>
    <t>References:</t>
  </si>
  <si>
    <t>Name</t>
  </si>
  <si>
    <t>Author or updater</t>
  </si>
  <si>
    <t xml:space="preserve">Formula </t>
  </si>
  <si>
    <t>Formaldehyde</t>
  </si>
  <si>
    <t>Benzene</t>
  </si>
  <si>
    <t>Ethyl Benzene</t>
  </si>
  <si>
    <t>Toluene</t>
  </si>
  <si>
    <t>Xylenes</t>
  </si>
  <si>
    <t>Ammonia</t>
  </si>
  <si>
    <t>Chlorobenzene</t>
  </si>
  <si>
    <t>Hydrogen Sulfide</t>
  </si>
  <si>
    <t>Perchloroethylene</t>
  </si>
  <si>
    <t xml:space="preserve">Substance </t>
  </si>
  <si>
    <t>Acetaldehyde</t>
  </si>
  <si>
    <t>Acrolein</t>
  </si>
  <si>
    <t>Naphthalene</t>
  </si>
  <si>
    <t>Methane %</t>
  </si>
  <si>
    <t>NMHC % Destruction</t>
  </si>
  <si>
    <t>Total LB/HR</t>
  </si>
  <si>
    <t>Total LB/YR</t>
  </si>
  <si>
    <t>*Equipment Emission Factor         lbs/ MMscf</t>
  </si>
  <si>
    <t>~</t>
  </si>
  <si>
    <t>MMscf/yr</t>
  </si>
  <si>
    <t>Carbon Tetrachloride</t>
  </si>
  <si>
    <t>Styrene</t>
  </si>
  <si>
    <t>Phenol</t>
  </si>
  <si>
    <t>2-Methylnaphthalene</t>
  </si>
  <si>
    <t>Phenanthrene</t>
  </si>
  <si>
    <t>Fluoranthene</t>
  </si>
  <si>
    <t>1,2,4-Trimethylbenzene</t>
  </si>
  <si>
    <t>1,1,2,2-Tetrachloroethane</t>
  </si>
  <si>
    <t xml:space="preserve"> MMscf/hr</t>
  </si>
  <si>
    <t xml:space="preserve"> MMscf/Yr</t>
  </si>
  <si>
    <t>2SLB Emission Factor         lbs/ MMscf</t>
  </si>
  <si>
    <t>4SLB Emission Factor         lbs/ MMscf</t>
  </si>
  <si>
    <t>4SRB Emission Factor         lbs/ MMscf</t>
  </si>
  <si>
    <t>2SLB</t>
  </si>
  <si>
    <t>4SLB</t>
  </si>
  <si>
    <t>4SRB</t>
  </si>
  <si>
    <t>1,1,2-Trichloroethane</t>
  </si>
  <si>
    <t>1,1-Dichloroethane</t>
  </si>
  <si>
    <t>1,2-Dichloropropane</t>
  </si>
  <si>
    <t>1,3-Butadiene</t>
  </si>
  <si>
    <t>2,2,4-Trimethylpentane</t>
  </si>
  <si>
    <t>Acenaphthene</t>
  </si>
  <si>
    <t>Acenaphthylene</t>
  </si>
  <si>
    <t>Anthracene</t>
  </si>
  <si>
    <t>Benz[a]anthracene</t>
  </si>
  <si>
    <t>Benzo[a]pyrene</t>
  </si>
  <si>
    <t>Benzo[b]fluoranthene</t>
  </si>
  <si>
    <t>Benzo[e]pyrene</t>
  </si>
  <si>
    <t>Benzo[g,h,i]perylene</t>
  </si>
  <si>
    <t>Benzo[k]fluoranthene</t>
  </si>
  <si>
    <t>Biphenyl</t>
  </si>
  <si>
    <t>Chloroform</t>
  </si>
  <si>
    <t>Chrysene</t>
  </si>
  <si>
    <t>Cyclohexane</t>
  </si>
  <si>
    <t xml:space="preserve">Ethylene dibromide </t>
  </si>
  <si>
    <t>Fluorene</t>
  </si>
  <si>
    <t>2-Methyl naphthalene</t>
  </si>
  <si>
    <t>Perylene</t>
  </si>
  <si>
    <t>Pyrene</t>
  </si>
  <si>
    <t>Indeno[1,2,3-cd]pyrene</t>
  </si>
  <si>
    <t>Methanol</t>
  </si>
  <si>
    <t xml:space="preserve">Methylene chloride </t>
  </si>
  <si>
    <t>Vinyl Chloride</t>
  </si>
  <si>
    <t>Hydrogen Sulfide (Non-VOC)</t>
  </si>
  <si>
    <t>Ammonia (Non VOC)</t>
  </si>
  <si>
    <t>MMscf/hr</t>
  </si>
  <si>
    <t xml:space="preserve">Equipment </t>
  </si>
  <si>
    <t>VOC Control %</t>
  </si>
  <si>
    <t>VOC g/ Bhp-hr</t>
  </si>
  <si>
    <t>Uncontrolled value</t>
  </si>
  <si>
    <t>Uncontrolled VOC g/ Bhp-hr</t>
  </si>
  <si>
    <t>Methane Combustion LB/HR</t>
  </si>
  <si>
    <t xml:space="preserve"> Methane Combustion LB/YR</t>
  </si>
  <si>
    <t>1,3-Dichloropropene</t>
  </si>
  <si>
    <t>PAH's#</t>
  </si>
  <si>
    <t>#According to EPA, PAH's value includes Naphthalene. Corrected value.</t>
  </si>
  <si>
    <t>4SLB CAT</t>
  </si>
  <si>
    <t>4SRB CAT</t>
  </si>
  <si>
    <t>4SLB CAT Emission Factor         lbs/ MMscf</t>
  </si>
  <si>
    <t>4SRB CAT Emission Factor         lbs/ MMscf</t>
  </si>
  <si>
    <t>VOC Control</t>
  </si>
  <si>
    <t>Y</t>
  </si>
  <si>
    <t>N</t>
  </si>
  <si>
    <t>N/A</t>
  </si>
  <si>
    <t>Sewage Gas-Fired Internal Combustion</t>
  </si>
  <si>
    <t>Uncombusted Sewage Biogas Rate</t>
  </si>
  <si>
    <t>Sewage Biogas Rate</t>
  </si>
  <si>
    <t>Sewage Biogas   LB/HR</t>
  </si>
  <si>
    <t>Sewage  Biogas   LB/YR</t>
  </si>
  <si>
    <t>**Sewage Biogas Emission Factor         lbs/ MMscf</t>
  </si>
  <si>
    <t>Dichlorobenzene</t>
  </si>
  <si>
    <t>Hydrogen Chloride</t>
  </si>
  <si>
    <t>Methyl Ethyl Ketone</t>
  </si>
  <si>
    <t>Trichlorethylene</t>
  </si>
  <si>
    <t>Choose N from the dropdown menu for VOC Control when using catalyst reduction (equipment type 4 and 5). Otherwise, choose Y and enter the VOC value in g/bhp-hr. VOC values cannot be greater than uncontrolled value of 0.3954 for 2SLB, 0.38881 for 4SLB, and  0.09885 for 4SRB. The VOC control reduction will be calculated in the box to the left and only applies to the methane combustion. Emissions are calculated by the summmation of the multiplication of the Methane Rate, and the Uncombusted Sewage Biogas rate and their Emission Factors.</t>
  </si>
  <si>
    <r>
      <t>*The emission factors for methane (Natural Gas) internal combustion are from tables 3.2-1 “UNCONTROLLED EMISSION FACTORS FOR 2-STROKE LEAN-BURN ENGINES”, 3.2-2 “UNCONTROLLED EMISSION FACTORS FOR 4-STROKE LEAN-BURN ENGINES”, and 3.2-3 “UNCONTROLLED EMISSION FACTORS FOR 4-STROKE RICH-BURN ENGINES” in the July 2000 AP 42, Fifth Edition, Volume I, Chapter 3: Stationary Internal Combustion Sources, Section 2: Natural Gas-Fired Reciprocating Engines.  **Sewage Biogas emission factors based on Speciation of Pt Loma Waste Water Treatment Plant Raw Sewage Gas 8/23/1999 Developed by the San Diego County Air Pollution Control District.</t>
    </r>
    <r>
      <rPr>
        <i/>
        <sz val="10"/>
        <rFont val="Arial"/>
        <family val="2"/>
      </rPr>
      <t xml:space="preserve"> </t>
    </r>
    <r>
      <rPr>
        <sz val="10"/>
        <rFont val="Arial"/>
        <family val="2"/>
      </rPr>
      <t xml:space="preserve">~Substance not included in NGICE reference </t>
    </r>
  </si>
  <si>
    <t xml:space="preserve">Enter the number that corresponds to the equipment type  (1-5) for your unit. Type 4 and 5 are for the use of a catalyst. The use of a catalyst reduces the TACS by 76% (District policy, RICE NESHAPS). </t>
  </si>
  <si>
    <t>*2SLB         Default Equipment Emission Factor          lbs/ MMscf</t>
  </si>
  <si>
    <t>*4SLB         Default Equipment Emission Factor          lbs/ MMscf</t>
  </si>
  <si>
    <t>*4SRB         Default Equipment Emission Factor          lbs/ MMscf</t>
  </si>
  <si>
    <t>*4SLB         Default TAC CAT Equipment Emission Factor          lbs/ MMscf</t>
  </si>
  <si>
    <t>*4SRB         Default TAC CAT Equipment Emission Factor          lbs/ MMscf</t>
  </si>
  <si>
    <t>Sewage Biogas Methane Rate</t>
  </si>
  <si>
    <t>Enter the Sewage Gas rate (if unknown divide the MMBtu/hr rating by the HHV (default, 600) to convert to MMscf. Then multiply by 8,760 hours/yr to get the yearly value) and enter the % methane in whole numbers, default is 60. Enter the Non-Methane Hydrocarbon (NMHC) destruction efficiency in whole numbers, default is 98.</t>
  </si>
  <si>
    <t>Use this spreadsheet for Sewage Gas-Fired Internal Combustion (2 Stroke Lean Burn (2SLB), 4 Stroke Lean Burn (4SLB), 4 Stroke Rich Burn (4SRB)). Entries required in yellow areas, output in gray areas.</t>
  </si>
  <si>
    <t>Pollutants required for toxic reporting. Current as of update date</t>
  </si>
  <si>
    <t>Ethylene dichloride (EDC)</t>
  </si>
  <si>
    <t>Ethyl Chloride (Chloroethane)</t>
  </si>
  <si>
    <t>Isobutyraldehyde</t>
  </si>
  <si>
    <t>Hexane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</si>
</sst>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00"/>
    <numFmt numFmtId="173" formatCode="0.0000"/>
    <numFmt numFmtId="174" formatCode="0.00000"/>
    <numFmt numFmtId="175" formatCode="0.000000"/>
    <numFmt numFmtId="176" formatCode="#,##0.0"/>
    <numFmt numFmtId="177" formatCode="0.0"/>
    <numFmt numFmtId="178" formatCode="#,##0.000"/>
    <numFmt numFmtId="179" formatCode="0.000E+00"/>
    <numFmt numFmtId="180" formatCode="&quot;Yes&quot;;&quot;Yes&quot;;&quot;No&quot;"/>
    <numFmt numFmtId="181" formatCode="&quot;True&quot;;&quot;True&quot;;&quot;False&quot;"/>
    <numFmt numFmtId="182" formatCode="&quot;On&quot;;&quot;On&quot;;&quot;Off&quot;"/>
    <numFmt numFmtId="183" formatCode="[$€-2]\ #,##0.00_);[Red]\([$€-2]\ #,##0.00\)"/>
  </numFmts>
  <fonts count="46">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sz val="14"/>
      <name val="Arial"/>
      <family val="2"/>
    </font>
    <font>
      <b/>
      <sz val="12"/>
      <name val="Tahoma"/>
      <family val="2"/>
    </font>
    <font>
      <sz val="12"/>
      <name val="Tahoma"/>
      <family val="2"/>
    </font>
    <font>
      <sz val="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
      <patternFill patternType="solid">
        <fgColor indexed="22"/>
        <bgColor indexed="64"/>
      </patternFill>
    </fill>
    <fill>
      <patternFill patternType="solid">
        <fgColor indexed="55"/>
        <bgColor indexed="64"/>
      </patternFill>
    </fill>
    <fill>
      <patternFill patternType="solid">
        <fgColor rgb="FFC0C0C0"/>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0070C0"/>
        <bgColor indexed="64"/>
      </patternFill>
    </fill>
    <fill>
      <patternFill patternType="solid">
        <fgColor rgb="FF00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medium"/>
      <right style="medium"/>
      <top style="double"/>
      <bottom>
        <color indexed="63"/>
      </bottom>
    </border>
    <border>
      <left style="medium"/>
      <right style="medium"/>
      <top style="medium"/>
      <bottom style="medium"/>
    </border>
    <border>
      <left style="thin"/>
      <right style="thin"/>
      <top style="thin"/>
      <bottom style="thin"/>
    </border>
    <border>
      <left>
        <color indexed="63"/>
      </left>
      <right style="thin"/>
      <top>
        <color indexed="63"/>
      </top>
      <bottom>
        <color indexed="63"/>
      </botto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medium"/>
    </border>
    <border>
      <left style="medium"/>
      <right style="medium"/>
      <top style="thin"/>
      <bottom>
        <color indexed="63"/>
      </bottom>
    </border>
    <border>
      <left style="medium"/>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8">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horizontal="center" wrapText="1"/>
    </xf>
    <xf numFmtId="0" fontId="3" fillId="0" borderId="15" xfId="0" applyFont="1" applyBorder="1" applyAlignment="1">
      <alignment horizontal="center" wrapText="1"/>
    </xf>
    <xf numFmtId="0" fontId="0" fillId="0" borderId="0" xfId="0" applyAlignment="1">
      <alignment horizontal="center"/>
    </xf>
    <xf numFmtId="0" fontId="4" fillId="0" borderId="16" xfId="0" applyFont="1" applyBorder="1" applyAlignment="1">
      <alignment/>
    </xf>
    <xf numFmtId="0" fontId="4" fillId="0" borderId="17" xfId="0" applyFont="1" applyBorder="1" applyAlignment="1">
      <alignment/>
    </xf>
    <xf numFmtId="0" fontId="3" fillId="0" borderId="0" xfId="0" applyFont="1" applyBorder="1" applyAlignment="1">
      <alignment wrapText="1"/>
    </xf>
    <xf numFmtId="0" fontId="3" fillId="0" borderId="18" xfId="0" applyFont="1" applyBorder="1" applyAlignment="1">
      <alignment wrapText="1"/>
    </xf>
    <xf numFmtId="0" fontId="3" fillId="0" borderId="19" xfId="0" applyFont="1" applyBorder="1" applyAlignment="1">
      <alignment horizontal="center" wrapText="1"/>
    </xf>
    <xf numFmtId="11" fontId="0" fillId="0" borderId="19" xfId="0" applyNumberFormat="1" applyBorder="1" applyAlignment="1">
      <alignment/>
    </xf>
    <xf numFmtId="0" fontId="0" fillId="0" borderId="20"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16" xfId="0" applyFont="1" applyBorder="1" applyAlignment="1">
      <alignment horizontal="center" vertical="center"/>
    </xf>
    <xf numFmtId="0" fontId="5" fillId="0" borderId="0" xfId="0" applyFont="1" applyAlignment="1">
      <alignment/>
    </xf>
    <xf numFmtId="0" fontId="0" fillId="0" borderId="0" xfId="0" applyFill="1" applyBorder="1" applyAlignment="1">
      <alignment/>
    </xf>
    <xf numFmtId="0" fontId="3" fillId="0" borderId="11" xfId="0" applyFont="1" applyBorder="1" applyAlignment="1">
      <alignment wrapText="1"/>
    </xf>
    <xf numFmtId="11" fontId="0" fillId="0" borderId="0" xfId="0" applyNumberFormat="1" applyBorder="1" applyAlignment="1">
      <alignment horizontal="center"/>
    </xf>
    <xf numFmtId="0" fontId="3" fillId="0" borderId="21" xfId="0" applyFont="1" applyBorder="1" applyAlignment="1">
      <alignment wrapText="1"/>
    </xf>
    <xf numFmtId="11" fontId="0" fillId="0" borderId="0" xfId="0" applyNumberFormat="1" applyFill="1" applyBorder="1" applyAlignment="1">
      <alignment horizontal="center"/>
    </xf>
    <xf numFmtId="0" fontId="0" fillId="0" borderId="17" xfId="0" applyBorder="1" applyAlignment="1">
      <alignment/>
    </xf>
    <xf numFmtId="11" fontId="0" fillId="0" borderId="0" xfId="0" applyNumberFormat="1" applyAlignment="1">
      <alignment horizontal="center"/>
    </xf>
    <xf numFmtId="0" fontId="0" fillId="0" borderId="22" xfId="0" applyBorder="1" applyAlignment="1">
      <alignment horizontal="center" wrapText="1"/>
    </xf>
    <xf numFmtId="0" fontId="0" fillId="0" borderId="13" xfId="0" applyFill="1" applyBorder="1" applyAlignment="1">
      <alignment/>
    </xf>
    <xf numFmtId="0" fontId="0" fillId="0" borderId="23" xfId="0" applyFill="1" applyBorder="1" applyAlignment="1">
      <alignment horizontal="center"/>
    </xf>
    <xf numFmtId="11" fontId="0" fillId="0" borderId="23" xfId="0" applyNumberFormat="1" applyFill="1" applyBorder="1" applyAlignment="1">
      <alignment horizontal="center" wrapText="1"/>
    </xf>
    <xf numFmtId="1" fontId="3" fillId="0" borderId="24" xfId="0" applyNumberFormat="1" applyFont="1" applyFill="1" applyBorder="1" applyAlignment="1">
      <alignment horizontal="center"/>
    </xf>
    <xf numFmtId="1" fontId="3" fillId="0" borderId="24" xfId="0" applyNumberFormat="1" applyFont="1" applyFill="1" applyBorder="1" applyAlignment="1">
      <alignment horizontal="center" wrapText="1"/>
    </xf>
    <xf numFmtId="0" fontId="3" fillId="0" borderId="0" xfId="0" applyFont="1" applyBorder="1" applyAlignment="1">
      <alignment horizontal="left" wrapText="1"/>
    </xf>
    <xf numFmtId="0" fontId="3" fillId="0" borderId="11" xfId="0" applyFont="1" applyBorder="1" applyAlignment="1">
      <alignment horizontal="left" wrapText="1"/>
    </xf>
    <xf numFmtId="0" fontId="3" fillId="0" borderId="0" xfId="0" applyFont="1" applyAlignment="1">
      <alignment/>
    </xf>
    <xf numFmtId="0" fontId="3" fillId="34" borderId="0" xfId="0" applyFont="1" applyFill="1" applyAlignment="1">
      <alignment/>
    </xf>
    <xf numFmtId="11" fontId="0" fillId="0" borderId="25" xfId="0" applyNumberFormat="1" applyBorder="1" applyAlignment="1">
      <alignment horizontal="center"/>
    </xf>
    <xf numFmtId="0" fontId="3" fillId="0" borderId="0" xfId="0" applyFont="1" applyAlignment="1">
      <alignment horizontal="center"/>
    </xf>
    <xf numFmtId="11" fontId="0" fillId="0" borderId="0"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0" xfId="0" applyNumberFormat="1" applyFont="1" applyBorder="1" applyAlignment="1">
      <alignment horizontal="center"/>
    </xf>
    <xf numFmtId="11" fontId="3" fillId="0" borderId="0" xfId="0" applyNumberFormat="1" applyFont="1" applyAlignment="1">
      <alignment horizontal="center"/>
    </xf>
    <xf numFmtId="11" fontId="3" fillId="0" borderId="0" xfId="0" applyNumberFormat="1" applyFont="1" applyFill="1" applyBorder="1" applyAlignment="1">
      <alignment horizontal="center"/>
    </xf>
    <xf numFmtId="11" fontId="3" fillId="0" borderId="15" xfId="0" applyNumberFormat="1" applyFont="1" applyBorder="1" applyAlignment="1">
      <alignment horizontal="center"/>
    </xf>
    <xf numFmtId="0" fontId="3" fillId="34" borderId="11" xfId="0" applyFont="1" applyFill="1" applyBorder="1" applyAlignment="1">
      <alignment horizontal="left" wrapText="1"/>
    </xf>
    <xf numFmtId="0" fontId="3" fillId="34" borderId="0" xfId="0" applyFont="1" applyFill="1" applyBorder="1" applyAlignment="1">
      <alignment horizontal="center" wrapText="1"/>
    </xf>
    <xf numFmtId="0" fontId="3" fillId="34" borderId="11" xfId="0" applyFont="1" applyFill="1" applyBorder="1" applyAlignment="1">
      <alignment wrapText="1"/>
    </xf>
    <xf numFmtId="11" fontId="0" fillId="0" borderId="0" xfId="0" applyNumberFormat="1" applyFont="1" applyFill="1" applyBorder="1" applyAlignment="1">
      <alignment horizontal="center"/>
    </xf>
    <xf numFmtId="11" fontId="0" fillId="0" borderId="0" xfId="0" applyNumberFormat="1" applyFont="1" applyAlignment="1">
      <alignment horizontal="center"/>
    </xf>
    <xf numFmtId="0" fontId="0" fillId="0" borderId="15" xfId="0" applyBorder="1" applyAlignment="1">
      <alignment/>
    </xf>
    <xf numFmtId="0" fontId="0" fillId="0" borderId="22" xfId="0" applyFont="1" applyBorder="1" applyAlignment="1">
      <alignment horizontal="center" wrapText="1"/>
    </xf>
    <xf numFmtId="0" fontId="0" fillId="0"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horizontal="center" vertical="center"/>
    </xf>
    <xf numFmtId="2" fontId="0" fillId="35" borderId="23" xfId="0" applyNumberFormat="1" applyFill="1" applyBorder="1" applyAlignment="1">
      <alignment horizontal="center" vertical="center"/>
    </xf>
    <xf numFmtId="11" fontId="0" fillId="36" borderId="23" xfId="0" applyNumberFormat="1" applyFill="1" applyBorder="1" applyAlignment="1">
      <alignment horizontal="center" vertical="center"/>
    </xf>
    <xf numFmtId="11" fontId="0" fillId="36" borderId="23" xfId="0" applyNumberFormat="1" applyFill="1" applyBorder="1" applyAlignment="1">
      <alignment horizontal="center" vertical="center" wrapText="1"/>
    </xf>
    <xf numFmtId="11" fontId="3" fillId="37" borderId="23" xfId="0" applyNumberFormat="1" applyFont="1" applyFill="1" applyBorder="1" applyAlignment="1">
      <alignment horizontal="center" vertical="center" wrapText="1"/>
    </xf>
    <xf numFmtId="11" fontId="0" fillId="0" borderId="23" xfId="0" applyNumberFormat="1" applyFont="1" applyFill="1" applyBorder="1" applyAlignment="1">
      <alignment horizontal="center" vertical="center" wrapText="1"/>
    </xf>
    <xf numFmtId="0" fontId="0" fillId="0" borderId="15" xfId="0" applyBorder="1" applyAlignment="1">
      <alignment vertical="center"/>
    </xf>
    <xf numFmtId="0" fontId="0" fillId="0" borderId="23" xfId="0" applyBorder="1" applyAlignment="1">
      <alignment/>
    </xf>
    <xf numFmtId="0" fontId="0" fillId="0" borderId="26" xfId="0" applyFill="1" applyBorder="1" applyAlignment="1">
      <alignment horizontal="center" wrapText="1"/>
    </xf>
    <xf numFmtId="11" fontId="0" fillId="0" borderId="26" xfId="0" applyNumberFormat="1" applyFill="1" applyBorder="1" applyAlignment="1">
      <alignment horizontal="center" wrapText="1"/>
    </xf>
    <xf numFmtId="0" fontId="3" fillId="0" borderId="0" xfId="0" applyFont="1" applyFill="1" applyBorder="1" applyAlignment="1">
      <alignment wrapText="1"/>
    </xf>
    <xf numFmtId="174" fontId="0" fillId="0" borderId="0" xfId="0" applyNumberFormat="1" applyFont="1" applyFill="1" applyBorder="1" applyAlignment="1">
      <alignment horizontal="center" vertical="center"/>
    </xf>
    <xf numFmtId="174" fontId="3" fillId="0" borderId="0" xfId="0" applyNumberFormat="1" applyFont="1" applyAlignment="1">
      <alignment horizontal="center" vertical="center"/>
    </xf>
    <xf numFmtId="174" fontId="3" fillId="38" borderId="23" xfId="0" applyNumberFormat="1" applyFont="1" applyFill="1" applyBorder="1" applyAlignment="1">
      <alignment horizontal="center" vertical="center"/>
    </xf>
    <xf numFmtId="2" fontId="0" fillId="38" borderId="23" xfId="0" applyNumberFormat="1" applyFill="1" applyBorder="1" applyAlignment="1">
      <alignment horizontal="center"/>
    </xf>
    <xf numFmtId="174" fontId="0" fillId="35" borderId="23" xfId="0" applyNumberFormat="1" applyFont="1" applyFill="1" applyBorder="1" applyAlignment="1">
      <alignment horizontal="center" vertical="center"/>
    </xf>
    <xf numFmtId="11" fontId="0" fillId="0" borderId="27" xfId="0" applyNumberFormat="1" applyFont="1" applyFill="1" applyBorder="1" applyAlignment="1">
      <alignment horizontal="center" wrapText="1"/>
    </xf>
    <xf numFmtId="2" fontId="0" fillId="0" borderId="27" xfId="0" applyNumberFormat="1" applyFill="1" applyBorder="1" applyAlignment="1">
      <alignment horizontal="center"/>
    </xf>
    <xf numFmtId="0" fontId="3" fillId="0" borderId="23" xfId="0" applyFont="1" applyFill="1" applyBorder="1" applyAlignment="1">
      <alignment horizontal="center" wrapText="1"/>
    </xf>
    <xf numFmtId="0" fontId="0" fillId="0" borderId="23" xfId="0" applyFont="1" applyBorder="1" applyAlignment="1">
      <alignment horizontal="center" vertical="center"/>
    </xf>
    <xf numFmtId="0" fontId="0" fillId="0" borderId="23" xfId="0" applyFont="1" applyFill="1" applyBorder="1" applyAlignment="1">
      <alignment horizontal="center" vertical="center" wrapText="1"/>
    </xf>
    <xf numFmtId="0" fontId="0" fillId="0" borderId="28" xfId="0" applyFont="1" applyBorder="1" applyAlignment="1">
      <alignment horizontal="center" wrapText="1"/>
    </xf>
    <xf numFmtId="0" fontId="3" fillId="0" borderId="0" xfId="0" applyFont="1" applyBorder="1" applyAlignment="1">
      <alignment horizontal="center" vertical="center" wrapText="1"/>
    </xf>
    <xf numFmtId="0" fontId="3" fillId="0" borderId="0" xfId="0" applyNumberFormat="1" applyFont="1" applyBorder="1" applyAlignment="1">
      <alignment horizontal="center" wrapText="1"/>
    </xf>
    <xf numFmtId="0" fontId="3" fillId="34" borderId="0" xfId="0" applyNumberFormat="1" applyFont="1" applyFill="1" applyAlignment="1">
      <alignment horizontal="center"/>
    </xf>
    <xf numFmtId="0" fontId="3" fillId="0" borderId="0" xfId="0" applyNumberFormat="1" applyFont="1" applyAlignment="1">
      <alignment horizontal="center"/>
    </xf>
    <xf numFmtId="176" fontId="0" fillId="33" borderId="16" xfId="0" applyNumberFormat="1" applyFill="1" applyBorder="1" applyAlignment="1">
      <alignment horizontal="center" vertical="center"/>
    </xf>
    <xf numFmtId="0" fontId="0" fillId="0" borderId="16" xfId="0" applyFill="1" applyBorder="1" applyAlignment="1">
      <alignment/>
    </xf>
    <xf numFmtId="0" fontId="0" fillId="0" borderId="23" xfId="0" applyFont="1" applyFill="1" applyBorder="1" applyAlignment="1">
      <alignment horizontal="center" vertical="center"/>
    </xf>
    <xf numFmtId="0" fontId="0" fillId="0" borderId="23" xfId="0" applyFont="1" applyBorder="1" applyAlignment="1">
      <alignment horizontal="center" vertical="center" wrapText="1"/>
    </xf>
    <xf numFmtId="2" fontId="0" fillId="35" borderId="27" xfId="0" applyNumberFormat="1" applyFill="1" applyBorder="1" applyAlignment="1">
      <alignment horizontal="center" vertical="center"/>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11" fontId="0" fillId="0" borderId="28" xfId="0" applyNumberFormat="1" applyFont="1" applyFill="1" applyBorder="1" applyAlignment="1">
      <alignment horizontal="center" vertical="center" wrapText="1"/>
    </xf>
    <xf numFmtId="0" fontId="0" fillId="0" borderId="23" xfId="0" applyFont="1" applyBorder="1" applyAlignment="1">
      <alignment horizontal="center"/>
    </xf>
    <xf numFmtId="0" fontId="0" fillId="0" borderId="16" xfId="0" applyFont="1" applyBorder="1" applyAlignment="1">
      <alignment horizontal="center" vertical="center" wrapText="1"/>
    </xf>
    <xf numFmtId="11" fontId="0" fillId="0" borderId="25" xfId="0" applyNumberFormat="1" applyFont="1" applyBorder="1" applyAlignment="1">
      <alignment horizontal="center" wrapText="1"/>
    </xf>
    <xf numFmtId="11" fontId="0" fillId="0" borderId="25" xfId="0" applyNumberFormat="1" applyFont="1" applyBorder="1" applyAlignment="1">
      <alignment horizontal="center"/>
    </xf>
    <xf numFmtId="11" fontId="0" fillId="0" borderId="25" xfId="0" applyNumberFormat="1" applyFont="1" applyFill="1" applyBorder="1" applyAlignment="1">
      <alignment horizontal="center"/>
    </xf>
    <xf numFmtId="11" fontId="3" fillId="0" borderId="25" xfId="0" applyNumberFormat="1" applyFont="1" applyBorder="1" applyAlignment="1">
      <alignment horizontal="center"/>
    </xf>
    <xf numFmtId="11" fontId="3" fillId="0" borderId="29" xfId="0" applyNumberFormat="1" applyFont="1" applyBorder="1" applyAlignment="1">
      <alignment horizontal="center"/>
    </xf>
    <xf numFmtId="0" fontId="3" fillId="0" borderId="23" xfId="0" applyFont="1" applyFill="1" applyBorder="1" applyAlignment="1">
      <alignment horizontal="center" vertical="center" wrapText="1"/>
    </xf>
    <xf numFmtId="0" fontId="3" fillId="0" borderId="0" xfId="57" applyFont="1" applyBorder="1" applyAlignment="1">
      <alignment horizontal="center" wrapText="1"/>
      <protection/>
    </xf>
    <xf numFmtId="0" fontId="3" fillId="0" borderId="11" xfId="57" applyFont="1" applyBorder="1" applyAlignment="1">
      <alignment wrapText="1"/>
      <protection/>
    </xf>
    <xf numFmtId="0" fontId="3" fillId="0" borderId="16" xfId="0" applyFont="1" applyFill="1" applyBorder="1" applyAlignment="1">
      <alignment horizontal="center" wrapText="1"/>
    </xf>
    <xf numFmtId="0" fontId="0" fillId="33" borderId="16" xfId="0" applyFill="1" applyBorder="1" applyAlignment="1">
      <alignment horizontal="center" vertical="center" wrapText="1"/>
    </xf>
    <xf numFmtId="0" fontId="0" fillId="0" borderId="16" xfId="0" applyBorder="1" applyAlignment="1">
      <alignment horizontal="center" vertical="center"/>
    </xf>
    <xf numFmtId="0" fontId="0" fillId="0" borderId="16" xfId="0" applyFill="1" applyBorder="1" applyAlignment="1">
      <alignment horizontal="center" vertical="center"/>
    </xf>
    <xf numFmtId="0" fontId="0" fillId="0" borderId="16" xfId="0" applyFont="1" applyFill="1" applyBorder="1" applyAlignment="1">
      <alignment horizontal="center" vertical="center"/>
    </xf>
    <xf numFmtId="0" fontId="0" fillId="0" borderId="23" xfId="0" applyFill="1" applyBorder="1" applyAlignment="1">
      <alignment horizontal="center" vertical="center" wrapText="1"/>
    </xf>
    <xf numFmtId="11" fontId="0" fillId="39" borderId="23" xfId="0" applyNumberFormat="1" applyFill="1" applyBorder="1" applyAlignment="1">
      <alignment horizontal="center" vertical="center"/>
    </xf>
    <xf numFmtId="11" fontId="0" fillId="40" borderId="23" xfId="0" applyNumberFormat="1" applyFill="1" applyBorder="1" applyAlignment="1">
      <alignment horizontal="center" vertical="center"/>
    </xf>
    <xf numFmtId="11" fontId="0" fillId="41" borderId="23" xfId="0" applyNumberFormat="1" applyFill="1" applyBorder="1" applyAlignment="1">
      <alignment horizontal="center" vertical="center"/>
    </xf>
    <xf numFmtId="11" fontId="0" fillId="42" borderId="23" xfId="0" applyNumberFormat="1" applyFill="1" applyBorder="1" applyAlignment="1">
      <alignment horizontal="center" vertical="center"/>
    </xf>
    <xf numFmtId="11" fontId="0" fillId="43" borderId="23" xfId="0" applyNumberFormat="1" applyFill="1" applyBorder="1" applyAlignment="1">
      <alignment horizontal="center" vertical="center"/>
    </xf>
    <xf numFmtId="0" fontId="3" fillId="0" borderId="0" xfId="0" applyFont="1" applyBorder="1" applyAlignment="1">
      <alignment vertical="center" wrapText="1"/>
    </xf>
    <xf numFmtId="0" fontId="3" fillId="0" borderId="0" xfId="0" applyNumberFormat="1" applyFont="1" applyBorder="1" applyAlignment="1">
      <alignment horizontal="center" vertical="center" wrapText="1"/>
    </xf>
    <xf numFmtId="11" fontId="0" fillId="37" borderId="0" xfId="0" applyNumberFormat="1" applyFont="1" applyFill="1" applyAlignment="1">
      <alignment horizontal="center" vertical="center"/>
    </xf>
    <xf numFmtId="11" fontId="0" fillId="36" borderId="0" xfId="0" applyNumberFormat="1" applyFont="1" applyFill="1" applyAlignment="1">
      <alignment horizontal="center" vertical="center"/>
    </xf>
    <xf numFmtId="11" fontId="0" fillId="36" borderId="10" xfId="0" applyNumberFormat="1" applyFont="1" applyFill="1" applyBorder="1" applyAlignment="1">
      <alignment horizontal="center" vertical="center"/>
    </xf>
    <xf numFmtId="11" fontId="0" fillId="0" borderId="11" xfId="0" applyNumberFormat="1" applyFont="1" applyBorder="1" applyAlignment="1">
      <alignment horizontal="center" vertical="center"/>
    </xf>
    <xf numFmtId="11" fontId="0" fillId="37" borderId="0" xfId="0" applyNumberFormat="1" applyFont="1" applyFill="1" applyBorder="1" applyAlignment="1">
      <alignment horizontal="center" vertical="center"/>
    </xf>
    <xf numFmtId="11" fontId="0" fillId="36" borderId="11" xfId="0" applyNumberFormat="1" applyFont="1" applyFill="1" applyBorder="1" applyAlignment="1">
      <alignment horizontal="center" vertical="center"/>
    </xf>
    <xf numFmtId="11" fontId="0" fillId="36" borderId="30" xfId="0" applyNumberFormat="1" applyFont="1" applyFill="1" applyBorder="1" applyAlignment="1">
      <alignment horizontal="center" vertical="center"/>
    </xf>
    <xf numFmtId="0" fontId="3" fillId="0" borderId="11" xfId="0" applyFont="1" applyBorder="1" applyAlignment="1">
      <alignment horizontal="left" vertical="center" wrapText="1"/>
    </xf>
    <xf numFmtId="11" fontId="0" fillId="36" borderId="31" xfId="0" applyNumberFormat="1" applyFont="1" applyFill="1" applyBorder="1" applyAlignment="1">
      <alignment horizontal="center" vertical="center"/>
    </xf>
    <xf numFmtId="0" fontId="3" fillId="34" borderId="0" xfId="0" applyFont="1" applyFill="1" applyAlignment="1">
      <alignment vertical="center"/>
    </xf>
    <xf numFmtId="0" fontId="3" fillId="34" borderId="0" xfId="0" applyNumberFormat="1" applyFont="1" applyFill="1" applyAlignment="1">
      <alignment horizontal="center" vertical="center"/>
    </xf>
    <xf numFmtId="0" fontId="3" fillId="34" borderId="11" xfId="0" applyFont="1" applyFill="1" applyBorder="1" applyAlignment="1">
      <alignment horizontal="left" vertical="center" wrapText="1"/>
    </xf>
    <xf numFmtId="0" fontId="3" fillId="34" borderId="0" xfId="0" applyFont="1" applyFill="1" applyBorder="1" applyAlignment="1">
      <alignment horizontal="center" vertical="center" wrapText="1"/>
    </xf>
    <xf numFmtId="0" fontId="3" fillId="34" borderId="11" xfId="0" applyFont="1" applyFill="1" applyBorder="1" applyAlignment="1">
      <alignment vertical="center" wrapText="1"/>
    </xf>
    <xf numFmtId="11" fontId="0" fillId="37" borderId="10" xfId="0" applyNumberFormat="1" applyFont="1" applyFill="1" applyBorder="1" applyAlignment="1">
      <alignment horizontal="center" vertical="center"/>
    </xf>
    <xf numFmtId="0" fontId="3" fillId="0" borderId="11" xfId="0" applyFont="1" applyBorder="1" applyAlignment="1">
      <alignment vertical="center" wrapText="1"/>
    </xf>
    <xf numFmtId="11" fontId="0" fillId="36" borderId="28" xfId="0" applyNumberFormat="1" applyFont="1" applyFill="1" applyBorder="1" applyAlignment="1">
      <alignment horizontal="center" vertical="center"/>
    </xf>
    <xf numFmtId="0" fontId="3" fillId="0" borderId="0" xfId="0" applyFont="1" applyBorder="1" applyAlignment="1">
      <alignment horizontal="left" vertical="center" wrapText="1"/>
    </xf>
    <xf numFmtId="11" fontId="0" fillId="36" borderId="16" xfId="0" applyNumberFormat="1" applyFont="1" applyFill="1" applyBorder="1" applyAlignment="1">
      <alignment horizontal="center" vertical="center"/>
    </xf>
    <xf numFmtId="11" fontId="0" fillId="36" borderId="23" xfId="0" applyNumberFormat="1" applyFont="1" applyFill="1" applyBorder="1" applyAlignment="1">
      <alignment horizontal="center" vertical="center"/>
    </xf>
    <xf numFmtId="0" fontId="3" fillId="0" borderId="0" xfId="0" applyFont="1" applyAlignment="1">
      <alignment vertical="center"/>
    </xf>
    <xf numFmtId="0" fontId="3" fillId="0" borderId="0" xfId="0" applyNumberFormat="1" applyFont="1" applyAlignment="1">
      <alignment horizontal="center" vertical="center"/>
    </xf>
    <xf numFmtId="0" fontId="6" fillId="0" borderId="0" xfId="0" applyFont="1" applyFill="1" applyAlignment="1">
      <alignment vertical="center" wrapText="1"/>
    </xf>
    <xf numFmtId="0" fontId="3" fillId="0" borderId="0" xfId="0" applyNumberFormat="1" applyFont="1" applyFill="1" applyAlignment="1">
      <alignment horizontal="center" vertical="center"/>
    </xf>
    <xf numFmtId="179" fontId="0" fillId="0" borderId="11" xfId="0" applyNumberFormat="1" applyFont="1" applyBorder="1" applyAlignment="1">
      <alignment horizontal="center" vertical="center"/>
    </xf>
    <xf numFmtId="11" fontId="0" fillId="36" borderId="27" xfId="0" applyNumberFormat="1" applyFont="1" applyFill="1" applyBorder="1" applyAlignment="1">
      <alignment horizontal="center" vertical="center"/>
    </xf>
    <xf numFmtId="0" fontId="3" fillId="0" borderId="21" xfId="0" applyFont="1" applyBorder="1" applyAlignment="1">
      <alignment vertical="center" wrapText="1"/>
    </xf>
    <xf numFmtId="0" fontId="3" fillId="0" borderId="15" xfId="0" applyFont="1" applyBorder="1" applyAlignment="1">
      <alignment horizontal="center" vertical="center" wrapText="1"/>
    </xf>
    <xf numFmtId="11" fontId="0" fillId="37" borderId="15" xfId="0" applyNumberFormat="1" applyFont="1" applyFill="1" applyBorder="1" applyAlignment="1">
      <alignment horizontal="center" vertical="center"/>
    </xf>
    <xf numFmtId="11" fontId="0" fillId="36" borderId="15" xfId="0" applyNumberFormat="1" applyFont="1" applyFill="1" applyBorder="1" applyAlignment="1">
      <alignment horizontal="center" vertical="center"/>
    </xf>
    <xf numFmtId="11" fontId="0" fillId="36" borderId="32" xfId="0" applyNumberFormat="1" applyFont="1" applyFill="1" applyBorder="1" applyAlignment="1">
      <alignment horizontal="center" vertical="center"/>
    </xf>
    <xf numFmtId="11" fontId="0" fillId="0" borderId="21" xfId="0" applyNumberFormat="1" applyFont="1" applyBorder="1" applyAlignment="1">
      <alignment horizontal="center" vertical="center"/>
    </xf>
    <xf numFmtId="11" fontId="0" fillId="37" borderId="32" xfId="0" applyNumberFormat="1" applyFont="1" applyFill="1" applyBorder="1" applyAlignment="1">
      <alignment horizontal="center" vertical="center"/>
    </xf>
    <xf numFmtId="0" fontId="0" fillId="44" borderId="0" xfId="0" applyFill="1" applyAlignment="1">
      <alignment/>
    </xf>
    <xf numFmtId="0" fontId="0" fillId="44" borderId="11" xfId="0" applyFont="1" applyFill="1" applyBorder="1" applyAlignment="1">
      <alignment horizontal="center" vertical="center" wrapText="1"/>
    </xf>
    <xf numFmtId="0" fontId="0" fillId="44" borderId="0" xfId="0" applyFont="1" applyFill="1" applyBorder="1" applyAlignment="1">
      <alignment horizontal="center" vertical="center" wrapText="1"/>
    </xf>
    <xf numFmtId="0" fontId="0" fillId="44" borderId="0" xfId="0" applyFill="1" applyAlignment="1">
      <alignment horizontal="center"/>
    </xf>
    <xf numFmtId="0" fontId="0" fillId="44" borderId="0" xfId="0" applyFont="1" applyFill="1" applyBorder="1" applyAlignment="1">
      <alignment wrapText="1"/>
    </xf>
    <xf numFmtId="1" fontId="3" fillId="44" borderId="0" xfId="0" applyNumberFormat="1" applyFont="1" applyFill="1" applyBorder="1" applyAlignment="1">
      <alignment horizontal="center" wrapText="1"/>
    </xf>
    <xf numFmtId="0" fontId="0" fillId="44" borderId="0" xfId="0" applyFill="1" applyBorder="1" applyAlignment="1">
      <alignment/>
    </xf>
    <xf numFmtId="11" fontId="0" fillId="44" borderId="0" xfId="0" applyNumberFormat="1" applyFill="1" applyBorder="1" applyAlignment="1">
      <alignment horizontal="center"/>
    </xf>
    <xf numFmtId="1" fontId="3" fillId="44" borderId="33" xfId="0" applyNumberFormat="1" applyFont="1" applyFill="1" applyBorder="1" applyAlignment="1">
      <alignment horizontal="center"/>
    </xf>
    <xf numFmtId="1" fontId="3" fillId="44" borderId="33" xfId="0" applyNumberFormat="1" applyFont="1" applyFill="1" applyBorder="1" applyAlignment="1">
      <alignment horizontal="center" wrapText="1"/>
    </xf>
    <xf numFmtId="1" fontId="3" fillId="44" borderId="19" xfId="0" applyNumberFormat="1" applyFont="1" applyFill="1" applyBorder="1" applyAlignment="1">
      <alignment horizontal="center" wrapText="1"/>
    </xf>
    <xf numFmtId="1" fontId="3" fillId="44" borderId="0" xfId="0" applyNumberFormat="1" applyFont="1" applyFill="1" applyBorder="1" applyAlignment="1">
      <alignment horizontal="center"/>
    </xf>
    <xf numFmtId="11" fontId="0" fillId="0" borderId="0" xfId="57" applyNumberFormat="1" applyAlignment="1">
      <alignment horizontal="center"/>
      <protection/>
    </xf>
    <xf numFmtId="11" fontId="0" fillId="0" borderId="0" xfId="57" applyNumberFormat="1" applyBorder="1" applyAlignment="1">
      <alignment horizontal="center"/>
      <protection/>
    </xf>
    <xf numFmtId="0" fontId="3" fillId="45" borderId="11" xfId="0" applyFont="1" applyFill="1" applyBorder="1" applyAlignment="1">
      <alignment horizontal="left" wrapText="1"/>
    </xf>
    <xf numFmtId="0" fontId="3" fillId="45" borderId="0" xfId="0" applyFont="1" applyFill="1" applyBorder="1" applyAlignment="1">
      <alignment horizontal="center" wrapText="1"/>
    </xf>
    <xf numFmtId="11" fontId="0" fillId="0" borderId="0" xfId="57" applyNumberFormat="1" applyFont="1" applyBorder="1" applyAlignment="1">
      <alignment horizontal="center" wrapText="1"/>
      <protection/>
    </xf>
    <xf numFmtId="0" fontId="3" fillId="45" borderId="0" xfId="0" applyFont="1" applyFill="1" applyAlignment="1">
      <alignment/>
    </xf>
    <xf numFmtId="0" fontId="3" fillId="45" borderId="0" xfId="0" applyNumberFormat="1" applyFont="1" applyFill="1" applyAlignment="1">
      <alignment horizontal="center"/>
    </xf>
    <xf numFmtId="0" fontId="3" fillId="45" borderId="11" xfId="0" applyFont="1" applyFill="1" applyBorder="1" applyAlignment="1">
      <alignment wrapText="1"/>
    </xf>
    <xf numFmtId="0" fontId="3" fillId="45" borderId="11" xfId="0" applyFont="1" applyFill="1" applyBorder="1" applyAlignment="1">
      <alignment vertical="center" wrapText="1"/>
    </xf>
    <xf numFmtId="0" fontId="3" fillId="45" borderId="0" xfId="0" applyFont="1" applyFill="1" applyBorder="1" applyAlignment="1">
      <alignment horizontal="center" vertical="center" wrapText="1"/>
    </xf>
    <xf numFmtId="0" fontId="3" fillId="0" borderId="0" xfId="0" applyFont="1" applyAlignment="1">
      <alignment horizontal="center" vertical="center"/>
    </xf>
    <xf numFmtId="0" fontId="6" fillId="0" borderId="27" xfId="0" applyFont="1" applyBorder="1" applyAlignment="1">
      <alignment horizontal="center" wrapText="1"/>
    </xf>
    <xf numFmtId="0" fontId="6" fillId="0" borderId="31" xfId="0" applyFont="1" applyBorder="1" applyAlignment="1">
      <alignment horizontal="center" wrapText="1"/>
    </xf>
    <xf numFmtId="0" fontId="6" fillId="0" borderId="28" xfId="0" applyFont="1" applyBorder="1" applyAlignment="1">
      <alignment horizontal="center" wrapText="1"/>
    </xf>
    <xf numFmtId="0" fontId="3" fillId="0" borderId="0" xfId="0" applyFont="1" applyBorder="1" applyAlignment="1">
      <alignment horizont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34" xfId="0" applyFont="1" applyBorder="1" applyAlignment="1">
      <alignment vertical="center" wrapText="1"/>
    </xf>
    <xf numFmtId="0" fontId="0" fillId="0" borderId="0" xfId="0" applyFont="1" applyBorder="1" applyAlignment="1">
      <alignment vertical="center" wrapText="1"/>
    </xf>
    <xf numFmtId="0" fontId="0" fillId="0" borderId="25"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3" fillId="0" borderId="38" xfId="0" applyFont="1" applyFill="1" applyBorder="1" applyAlignment="1">
      <alignment horizontal="center" wrapText="1"/>
    </xf>
    <xf numFmtId="0" fontId="0" fillId="0" borderId="39" xfId="0" applyBorder="1" applyAlignment="1">
      <alignment horizontal="center" wrapText="1"/>
    </xf>
    <xf numFmtId="0" fontId="0" fillId="0" borderId="40" xfId="0"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43" xfId="0" applyFont="1" applyBorder="1" applyAlignment="1">
      <alignment horizontal="center" wrapText="1"/>
    </xf>
    <xf numFmtId="0" fontId="6" fillId="0" borderId="41" xfId="0" applyFont="1" applyBorder="1" applyAlignment="1">
      <alignment horizontal="center" wrapText="1"/>
    </xf>
    <xf numFmtId="0" fontId="6" fillId="0" borderId="42" xfId="0" applyFont="1" applyBorder="1" applyAlignment="1">
      <alignment horizontal="center" wrapText="1"/>
    </xf>
    <xf numFmtId="0" fontId="6" fillId="0" borderId="43" xfId="0" applyFont="1" applyBorder="1" applyAlignment="1">
      <alignment horizontal="center" wrapText="1"/>
    </xf>
    <xf numFmtId="0" fontId="0" fillId="34" borderId="44" xfId="0" applyFont="1" applyFill="1" applyBorder="1" applyAlignment="1">
      <alignment wrapText="1"/>
    </xf>
    <xf numFmtId="0" fontId="0" fillId="34" borderId="33" xfId="0" applyFill="1" applyBorder="1" applyAlignment="1">
      <alignment/>
    </xf>
    <xf numFmtId="0" fontId="0" fillId="34" borderId="45" xfId="0" applyFill="1" applyBorder="1" applyAlignment="1">
      <alignment/>
    </xf>
    <xf numFmtId="0" fontId="0" fillId="0" borderId="44" xfId="0" applyFont="1" applyBorder="1" applyAlignment="1">
      <alignment horizontal="left" vertical="center" wrapText="1"/>
    </xf>
    <xf numFmtId="0" fontId="0" fillId="0" borderId="33" xfId="0" applyBorder="1" applyAlignment="1">
      <alignment horizontal="left" vertical="center" wrapText="1"/>
    </xf>
    <xf numFmtId="0" fontId="0" fillId="0" borderId="45" xfId="0" applyBorder="1" applyAlignment="1">
      <alignment horizontal="left" vertical="center" wrapText="1"/>
    </xf>
    <xf numFmtId="0" fontId="0" fillId="0" borderId="16" xfId="0" applyFont="1" applyBorder="1" applyAlignment="1">
      <alignment horizontal="center" vertical="center" wrapText="1"/>
    </xf>
    <xf numFmtId="0" fontId="0" fillId="0" borderId="46" xfId="0" applyBorder="1" applyAlignment="1">
      <alignment horizontal="center" vertical="center" wrapText="1"/>
    </xf>
    <xf numFmtId="0" fontId="0" fillId="0" borderId="42" xfId="0" applyBorder="1" applyAlignment="1">
      <alignment wrapText="1"/>
    </xf>
    <xf numFmtId="0" fontId="0" fillId="0" borderId="43" xfId="0" applyBorder="1" applyAlignment="1">
      <alignment wrapText="1"/>
    </xf>
    <xf numFmtId="0" fontId="0" fillId="0" borderId="47"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0" fillId="0" borderId="42" xfId="0" applyBorder="1" applyAlignment="1">
      <alignment horizontal="center" wrapText="1"/>
    </xf>
    <xf numFmtId="0" fontId="0" fillId="0" borderId="43" xfId="0" applyBorder="1" applyAlignment="1">
      <alignment horizont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2" xfId="0" applyFont="1" applyBorder="1" applyAlignment="1">
      <alignment horizontal="center" vertical="center" wrapText="1"/>
    </xf>
    <xf numFmtId="0" fontId="5" fillId="0" borderId="15" xfId="0" applyFont="1" applyBorder="1" applyAlignment="1">
      <alignment horizontal="center" wrapText="1"/>
    </xf>
    <xf numFmtId="0" fontId="0" fillId="0" borderId="15" xfId="0" applyBorder="1" applyAlignment="1">
      <alignment wrapText="1"/>
    </xf>
    <xf numFmtId="0" fontId="0" fillId="0" borderId="32" xfId="0" applyBorder="1" applyAlignment="1">
      <alignment wrapText="1"/>
    </xf>
    <xf numFmtId="0" fontId="0" fillId="0" borderId="17" xfId="0" applyBorder="1" applyAlignment="1">
      <alignment horizontal="center" vertical="center" wrapText="1"/>
    </xf>
    <xf numFmtId="0" fontId="0" fillId="0" borderId="17" xfId="0" applyBorder="1" applyAlignment="1">
      <alignment vertical="center" wrapText="1"/>
    </xf>
    <xf numFmtId="0" fontId="0" fillId="0" borderId="46" xfId="0" applyBorder="1" applyAlignment="1">
      <alignment vertical="center" wrapText="1"/>
    </xf>
    <xf numFmtId="0" fontId="0" fillId="34" borderId="17" xfId="0" applyFill="1" applyBorder="1" applyAlignment="1">
      <alignment horizontal="center"/>
    </xf>
    <xf numFmtId="0" fontId="0" fillId="0" borderId="17" xfId="0" applyBorder="1" applyAlignment="1">
      <alignment/>
    </xf>
    <xf numFmtId="171" fontId="0" fillId="34" borderId="17" xfId="0" applyNumberFormat="1" applyFill="1" applyBorder="1" applyAlignment="1">
      <alignment horizontal="center"/>
    </xf>
    <xf numFmtId="171" fontId="0" fillId="34" borderId="46" xfId="0" applyNumberFormat="1" applyFill="1" applyBorder="1" applyAlignment="1">
      <alignment horizontal="center"/>
    </xf>
    <xf numFmtId="0" fontId="5" fillId="0" borderId="49" xfId="0" applyFont="1" applyBorder="1" applyAlignment="1">
      <alignment horizontal="center" wrapText="1"/>
    </xf>
    <xf numFmtId="0" fontId="7" fillId="0" borderId="50" xfId="0" applyFont="1" applyBorder="1" applyAlignment="1">
      <alignment horizontal="center"/>
    </xf>
    <xf numFmtId="0" fontId="7" fillId="0" borderId="51" xfId="0" applyFont="1" applyBorder="1" applyAlignment="1">
      <alignment horizontal="center"/>
    </xf>
    <xf numFmtId="0" fontId="0" fillId="0" borderId="52" xfId="0" applyFont="1" applyBorder="1" applyAlignment="1">
      <alignment horizontal="center" vertical="center" wrapText="1"/>
    </xf>
    <xf numFmtId="0" fontId="0" fillId="0" borderId="47" xfId="0" applyBorder="1" applyAlignment="1">
      <alignment horizontal="center" wrapText="1"/>
    </xf>
    <xf numFmtId="0" fontId="0" fillId="0" borderId="48" xfId="0" applyBorder="1" applyAlignment="1">
      <alignment horizontal="center"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0" fillId="0" borderId="21" xfId="0" applyBorder="1" applyAlignment="1">
      <alignment wrapText="1"/>
    </xf>
    <xf numFmtId="0" fontId="0" fillId="35" borderId="23" xfId="0"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
    <dxf>
      <font>
        <b/>
        <i val="0"/>
      </font>
    </dxf>
    <dxf>
      <font>
        <b/>
        <i val="0"/>
      </font>
    </dxf>
    <dxf>
      <font>
        <color rgb="FF9C0006"/>
      </font>
      <fill>
        <patternFill>
          <bgColor rgb="FFFFC7CE"/>
        </patternFill>
      </fill>
    </dxf>
    <dxf>
      <font>
        <b/>
        <i val="0"/>
      </font>
    </dxf>
    <dxf>
      <font>
        <b/>
        <i val="0"/>
      </font>
    </dxf>
    <dxf>
      <font>
        <b/>
        <i val="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52"/>
  <sheetViews>
    <sheetView tabSelected="1" zoomScale="130" zoomScaleNormal="130" zoomScalePageLayoutView="0" workbookViewId="0" topLeftCell="A1">
      <selection activeCell="B4" sqref="B4"/>
    </sheetView>
  </sheetViews>
  <sheetFormatPr defaultColWidth="9.140625" defaultRowHeight="12.75"/>
  <cols>
    <col min="1" max="1" width="34.28125" style="0" customWidth="1"/>
    <col min="2" max="2" width="12.7109375" style="9" customWidth="1"/>
    <col min="3" max="11" width="12.7109375" style="0" customWidth="1"/>
    <col min="12" max="12" width="8.8515625" style="0" customWidth="1"/>
    <col min="14" max="18" width="15.140625" style="0" customWidth="1"/>
  </cols>
  <sheetData>
    <row r="1" spans="1:20" ht="21.75" customHeight="1" thickBot="1">
      <c r="A1" s="20" t="s">
        <v>8</v>
      </c>
      <c r="B1" s="217" t="s">
        <v>95</v>
      </c>
      <c r="C1" s="218"/>
      <c r="D1" s="218"/>
      <c r="E1" s="218"/>
      <c r="F1" s="218"/>
      <c r="G1" s="218"/>
      <c r="H1" s="219"/>
      <c r="I1" s="145"/>
      <c r="J1" s="145"/>
      <c r="K1" s="145"/>
      <c r="L1" s="145"/>
      <c r="M1" s="145"/>
      <c r="N1" s="145"/>
      <c r="O1" s="145"/>
      <c r="P1" s="145"/>
      <c r="Q1" s="145"/>
      <c r="R1" s="145"/>
      <c r="S1" s="145"/>
      <c r="T1" s="145"/>
    </row>
    <row r="2" spans="1:20" ht="33" customHeight="1" thickBot="1">
      <c r="A2" s="19" t="s">
        <v>4</v>
      </c>
      <c r="B2" s="220" t="s">
        <v>115</v>
      </c>
      <c r="C2" s="221"/>
      <c r="D2" s="221"/>
      <c r="E2" s="221"/>
      <c r="F2" s="221"/>
      <c r="G2" s="221"/>
      <c r="H2" s="222"/>
      <c r="I2" s="145"/>
      <c r="J2" s="145"/>
      <c r="K2" s="145"/>
      <c r="L2" s="145"/>
      <c r="M2" s="145"/>
      <c r="N2" s="145"/>
      <c r="O2" s="145"/>
      <c r="P2" s="145"/>
      <c r="Q2" s="145"/>
      <c r="R2" s="145"/>
      <c r="S2" s="145"/>
      <c r="T2" s="145"/>
    </row>
    <row r="3" spans="1:20" ht="13.5" thickBot="1">
      <c r="A3" s="10" t="s">
        <v>9</v>
      </c>
      <c r="B3" s="223" t="s">
        <v>6</v>
      </c>
      <c r="C3" s="224"/>
      <c r="D3" s="26"/>
      <c r="E3" s="11" t="s">
        <v>5</v>
      </c>
      <c r="F3" s="11"/>
      <c r="G3" s="225">
        <v>43887</v>
      </c>
      <c r="H3" s="226"/>
      <c r="I3" s="145"/>
      <c r="J3" s="145"/>
      <c r="K3" s="145"/>
      <c r="L3" s="145"/>
      <c r="M3" s="145"/>
      <c r="N3" s="145"/>
      <c r="O3" s="145"/>
      <c r="P3" s="145"/>
      <c r="Q3" s="145"/>
      <c r="R3" s="145"/>
      <c r="S3" s="145"/>
      <c r="T3" s="145"/>
    </row>
    <row r="4" spans="1:20" ht="12.75">
      <c r="A4" s="3" t="s">
        <v>0</v>
      </c>
      <c r="B4" s="17"/>
      <c r="C4" s="17"/>
      <c r="D4" s="21"/>
      <c r="E4" s="21"/>
      <c r="F4" s="21"/>
      <c r="G4" s="1"/>
      <c r="H4" s="2"/>
      <c r="I4" s="145"/>
      <c r="J4" s="145"/>
      <c r="K4" s="145"/>
      <c r="L4" s="145"/>
      <c r="M4" s="145"/>
      <c r="N4" s="145"/>
      <c r="O4" s="145"/>
      <c r="P4" s="145"/>
      <c r="Q4" s="145"/>
      <c r="R4" s="145"/>
      <c r="S4" s="145"/>
      <c r="T4" s="145"/>
    </row>
    <row r="5" spans="1:20" ht="12.75">
      <c r="A5" s="3" t="s">
        <v>1</v>
      </c>
      <c r="B5" s="17"/>
      <c r="C5" s="17"/>
      <c r="D5" s="21"/>
      <c r="E5" s="21"/>
      <c r="F5" s="21"/>
      <c r="G5" s="1"/>
      <c r="H5" s="2"/>
      <c r="I5" s="145"/>
      <c r="J5" s="145"/>
      <c r="K5" s="145"/>
      <c r="L5" s="145"/>
      <c r="M5" s="145"/>
      <c r="N5" s="145"/>
      <c r="O5" s="145"/>
      <c r="P5" s="145"/>
      <c r="Q5" s="145"/>
      <c r="R5" s="145"/>
      <c r="S5" s="145"/>
      <c r="T5" s="145"/>
    </row>
    <row r="6" spans="1:20" ht="13.5" thickBot="1">
      <c r="A6" s="4" t="s">
        <v>2</v>
      </c>
      <c r="B6" s="18"/>
      <c r="C6" s="18"/>
      <c r="D6" s="29"/>
      <c r="E6" s="29"/>
      <c r="F6" s="29"/>
      <c r="G6" s="5"/>
      <c r="H6" s="6"/>
      <c r="I6" s="145"/>
      <c r="J6" s="145"/>
      <c r="K6" s="145"/>
      <c r="L6" s="145"/>
      <c r="M6" s="145"/>
      <c r="N6" s="145"/>
      <c r="O6" s="145"/>
      <c r="P6" s="145"/>
      <c r="Q6" s="145"/>
      <c r="R6" s="145"/>
      <c r="S6" s="145"/>
      <c r="T6" s="145"/>
    </row>
    <row r="7" spans="1:20" ht="25.5" customHeight="1" thickBot="1" thickTop="1">
      <c r="A7" s="3"/>
      <c r="B7" s="52" t="s">
        <v>76</v>
      </c>
      <c r="C7" s="28" t="s">
        <v>30</v>
      </c>
      <c r="D7" s="227" t="s">
        <v>10</v>
      </c>
      <c r="E7" s="228"/>
      <c r="F7" s="228"/>
      <c r="G7" s="228"/>
      <c r="H7" s="229"/>
      <c r="I7" s="145"/>
      <c r="J7" s="145"/>
      <c r="K7" s="145"/>
      <c r="L7" s="145"/>
      <c r="M7" s="145"/>
      <c r="N7" s="145"/>
      <c r="O7" s="145"/>
      <c r="P7" s="145"/>
      <c r="Q7" s="145"/>
      <c r="R7" s="145"/>
      <c r="S7" s="145"/>
      <c r="T7" s="145"/>
    </row>
    <row r="8" spans="1:20" ht="25.5" customHeight="1" thickBot="1">
      <c r="A8" s="74" t="s">
        <v>97</v>
      </c>
      <c r="B8" s="56">
        <v>1</v>
      </c>
      <c r="C8" s="81">
        <v>100</v>
      </c>
      <c r="D8" s="230" t="s">
        <v>114</v>
      </c>
      <c r="E8" s="231"/>
      <c r="F8" s="231"/>
      <c r="G8" s="231"/>
      <c r="H8" s="232"/>
      <c r="I8" s="99" t="s">
        <v>77</v>
      </c>
      <c r="J8" s="73"/>
      <c r="K8" s="211" t="s">
        <v>107</v>
      </c>
      <c r="L8" s="211"/>
      <c r="M8" s="212"/>
      <c r="N8" s="146"/>
      <c r="O8" s="147"/>
      <c r="P8" s="145"/>
      <c r="Q8" s="145"/>
      <c r="R8" s="145"/>
      <c r="S8" s="145"/>
      <c r="T8" s="145"/>
    </row>
    <row r="9" spans="1:20" ht="25.5" customHeight="1" thickBot="1">
      <c r="A9" s="74" t="s">
        <v>24</v>
      </c>
      <c r="B9" s="55">
        <v>60</v>
      </c>
      <c r="C9" s="82"/>
      <c r="D9" s="233"/>
      <c r="E9" s="234"/>
      <c r="F9" s="234"/>
      <c r="G9" s="234"/>
      <c r="H9" s="235"/>
      <c r="I9" s="100">
        <v>5</v>
      </c>
      <c r="J9" s="104"/>
      <c r="K9" s="213"/>
      <c r="L9" s="213"/>
      <c r="M9" s="214"/>
      <c r="N9" s="146"/>
      <c r="O9" s="147"/>
      <c r="P9" s="145"/>
      <c r="Q9" s="145"/>
      <c r="R9" s="145"/>
      <c r="S9" s="145"/>
      <c r="T9" s="145"/>
    </row>
    <row r="10" spans="1:20" ht="25.5" customHeight="1" thickBot="1">
      <c r="A10" s="86" t="s">
        <v>25</v>
      </c>
      <c r="B10" s="85">
        <v>98</v>
      </c>
      <c r="D10" s="236"/>
      <c r="E10" s="218"/>
      <c r="F10" s="218"/>
      <c r="G10" s="218"/>
      <c r="H10" s="219"/>
      <c r="I10" s="101" t="s">
        <v>44</v>
      </c>
      <c r="J10" s="54">
        <v>1</v>
      </c>
      <c r="K10" s="213"/>
      <c r="L10" s="213"/>
      <c r="M10" s="214"/>
      <c r="N10" s="146"/>
      <c r="O10" s="147"/>
      <c r="P10" s="145"/>
      <c r="Q10" s="145"/>
      <c r="R10" s="145"/>
      <c r="S10" s="145"/>
      <c r="T10" s="145"/>
    </row>
    <row r="11" spans="1:20" ht="25.5" customHeight="1" thickBot="1">
      <c r="A11" s="74" t="s">
        <v>91</v>
      </c>
      <c r="B11" s="237" t="s">
        <v>93</v>
      </c>
      <c r="C11" s="62"/>
      <c r="D11" s="200" t="s">
        <v>105</v>
      </c>
      <c r="E11" s="201"/>
      <c r="F11" s="201"/>
      <c r="G11" s="201"/>
      <c r="H11" s="202"/>
      <c r="I11" s="102" t="s">
        <v>45</v>
      </c>
      <c r="J11" s="53">
        <v>2</v>
      </c>
      <c r="K11" s="213"/>
      <c r="L11" s="213"/>
      <c r="M11" s="214"/>
      <c r="N11" s="146"/>
      <c r="O11" s="147"/>
      <c r="P11" s="145"/>
      <c r="Q11" s="145"/>
      <c r="R11" s="145"/>
      <c r="S11" s="145"/>
      <c r="T11" s="145"/>
    </row>
    <row r="12" spans="1:20" ht="25.5" customHeight="1" thickBot="1">
      <c r="A12" s="87"/>
      <c r="B12" s="88"/>
      <c r="C12" s="88" t="s">
        <v>80</v>
      </c>
      <c r="D12" s="203"/>
      <c r="E12" s="204"/>
      <c r="F12" s="204"/>
      <c r="G12" s="204"/>
      <c r="H12" s="205"/>
      <c r="I12" s="102" t="s">
        <v>46</v>
      </c>
      <c r="J12" s="53">
        <v>3</v>
      </c>
      <c r="K12" s="213"/>
      <c r="L12" s="213"/>
      <c r="M12" s="214"/>
      <c r="N12" s="146"/>
      <c r="O12" s="147"/>
      <c r="P12" s="145"/>
      <c r="Q12" s="145"/>
      <c r="R12" s="145"/>
      <c r="S12" s="145"/>
      <c r="T12" s="145"/>
    </row>
    <row r="13" spans="1:20" ht="25.5" customHeight="1" thickBot="1">
      <c r="A13" s="75" t="s">
        <v>79</v>
      </c>
      <c r="B13" s="70">
        <v>0.3</v>
      </c>
      <c r="C13" s="68" t="str">
        <f>LOOKUP(I9,C86:G86,C147:G147)</f>
        <v>N/A</v>
      </c>
      <c r="D13" s="203"/>
      <c r="E13" s="204"/>
      <c r="F13" s="204"/>
      <c r="G13" s="204"/>
      <c r="H13" s="205"/>
      <c r="I13" s="103" t="s">
        <v>87</v>
      </c>
      <c r="J13" s="83">
        <v>4</v>
      </c>
      <c r="K13" s="213"/>
      <c r="L13" s="213"/>
      <c r="M13" s="214"/>
      <c r="N13" s="146"/>
      <c r="O13" s="147"/>
      <c r="P13" s="145"/>
      <c r="Q13" s="145"/>
      <c r="R13" s="145"/>
      <c r="S13" s="145"/>
      <c r="T13" s="145"/>
    </row>
    <row r="14" spans="1:20" ht="25.5" customHeight="1" thickBot="1">
      <c r="A14" s="60" t="s">
        <v>78</v>
      </c>
      <c r="B14" s="69" t="str">
        <f>IF(B11="Y",((C13-B13)/C13)*100,"N/A")</f>
        <v>N/A</v>
      </c>
      <c r="C14" s="30"/>
      <c r="D14" s="206"/>
      <c r="E14" s="207"/>
      <c r="F14" s="207"/>
      <c r="G14" s="207"/>
      <c r="H14" s="208"/>
      <c r="I14" s="90" t="s">
        <v>88</v>
      </c>
      <c r="J14" s="84">
        <v>5</v>
      </c>
      <c r="K14" s="215"/>
      <c r="L14" s="215"/>
      <c r="M14" s="216"/>
      <c r="N14" s="146"/>
      <c r="O14" s="147"/>
      <c r="P14" s="145"/>
      <c r="Q14" s="145"/>
      <c r="R14" s="145"/>
      <c r="S14" s="145"/>
      <c r="T14" s="145"/>
    </row>
    <row r="15" spans="1:20" ht="25.5" customHeight="1" thickBot="1">
      <c r="A15" s="71"/>
      <c r="B15" s="72"/>
      <c r="C15" s="30"/>
      <c r="D15" s="196" t="s">
        <v>113</v>
      </c>
      <c r="E15" s="197"/>
      <c r="F15" s="61"/>
      <c r="G15" s="196" t="s">
        <v>96</v>
      </c>
      <c r="H15" s="197"/>
      <c r="I15" s="145"/>
      <c r="J15" s="145"/>
      <c r="K15" s="145"/>
      <c r="L15" s="145"/>
      <c r="M15" s="145"/>
      <c r="N15" s="145"/>
      <c r="O15" s="145"/>
      <c r="P15" s="145"/>
      <c r="Q15" s="145"/>
      <c r="R15" s="145"/>
      <c r="S15" s="145"/>
      <c r="T15" s="145"/>
    </row>
    <row r="16" spans="1:20" ht="25.5" customHeight="1" thickBot="1">
      <c r="A16" s="71"/>
      <c r="B16" s="72"/>
      <c r="C16" s="30"/>
      <c r="D16" s="76" t="s">
        <v>76</v>
      </c>
      <c r="E16" s="76" t="s">
        <v>30</v>
      </c>
      <c r="F16" s="51"/>
      <c r="G16" s="31" t="s">
        <v>39</v>
      </c>
      <c r="H16" s="31" t="s">
        <v>40</v>
      </c>
      <c r="I16" s="145"/>
      <c r="J16" s="145"/>
      <c r="K16" s="145"/>
      <c r="L16" s="145"/>
      <c r="M16" s="145"/>
      <c r="N16" s="145"/>
      <c r="O16" s="145"/>
      <c r="P16" s="145"/>
      <c r="Q16" s="145"/>
      <c r="R16" s="145"/>
      <c r="S16" s="145"/>
      <c r="T16" s="145"/>
    </row>
    <row r="17" spans="1:20" ht="30" customHeight="1" thickBot="1">
      <c r="A17" s="63"/>
      <c r="B17" s="64"/>
      <c r="C17" s="59" t="str">
        <f>LOOKUP(I9,C86:G86,I10:I14)</f>
        <v>4SRB CAT</v>
      </c>
      <c r="D17" s="57">
        <f>B8*($B$9/100)</f>
        <v>0.6</v>
      </c>
      <c r="E17" s="57">
        <f>C8*($B$9/100)</f>
        <v>60</v>
      </c>
      <c r="F17" s="96"/>
      <c r="G17" s="58">
        <f>B8*(1-$B$10/100)</f>
        <v>0.020000000000000018</v>
      </c>
      <c r="H17" s="58">
        <f>C8*(1-$B$10/100)</f>
        <v>2.0000000000000018</v>
      </c>
      <c r="I17" s="145"/>
      <c r="J17" s="145"/>
      <c r="K17" s="145"/>
      <c r="L17" s="145"/>
      <c r="M17" s="145"/>
      <c r="N17" s="145"/>
      <c r="O17" s="145"/>
      <c r="P17" s="145"/>
      <c r="Q17" s="145"/>
      <c r="R17" s="145"/>
      <c r="S17" s="145"/>
      <c r="T17" s="145"/>
    </row>
    <row r="18" spans="1:20" ht="13.5" customHeight="1">
      <c r="A18" s="184" t="s">
        <v>20</v>
      </c>
      <c r="B18" s="184" t="s">
        <v>3</v>
      </c>
      <c r="C18" s="188" t="s">
        <v>28</v>
      </c>
      <c r="D18" s="184" t="s">
        <v>82</v>
      </c>
      <c r="E18" s="181" t="s">
        <v>83</v>
      </c>
      <c r="F18" s="188" t="s">
        <v>100</v>
      </c>
      <c r="G18" s="184" t="s">
        <v>98</v>
      </c>
      <c r="H18" s="181" t="s">
        <v>99</v>
      </c>
      <c r="I18" s="184" t="s">
        <v>26</v>
      </c>
      <c r="J18" s="181" t="s">
        <v>27</v>
      </c>
      <c r="K18" s="145"/>
      <c r="L18" s="145"/>
      <c r="M18" s="145"/>
      <c r="N18" s="168" t="s">
        <v>108</v>
      </c>
      <c r="O18" s="168" t="s">
        <v>109</v>
      </c>
      <c r="P18" s="168" t="s">
        <v>110</v>
      </c>
      <c r="Q18" s="168" t="s">
        <v>111</v>
      </c>
      <c r="R18" s="168" t="s">
        <v>112</v>
      </c>
      <c r="S18" s="145"/>
      <c r="T18" s="145"/>
    </row>
    <row r="19" spans="1:20" ht="13.5" customHeight="1">
      <c r="A19" s="198"/>
      <c r="B19" s="209"/>
      <c r="C19" s="188"/>
      <c r="D19" s="185"/>
      <c r="E19" s="182"/>
      <c r="F19" s="188"/>
      <c r="G19" s="185"/>
      <c r="H19" s="182"/>
      <c r="I19" s="185"/>
      <c r="J19" s="182"/>
      <c r="K19" s="145"/>
      <c r="L19" s="145"/>
      <c r="M19" s="145"/>
      <c r="N19" s="169"/>
      <c r="O19" s="169"/>
      <c r="P19" s="169"/>
      <c r="Q19" s="169"/>
      <c r="R19" s="169"/>
      <c r="S19" s="145"/>
      <c r="T19" s="145"/>
    </row>
    <row r="20" spans="1:20" ht="13.5" customHeight="1">
      <c r="A20" s="198"/>
      <c r="B20" s="209"/>
      <c r="C20" s="188"/>
      <c r="D20" s="185"/>
      <c r="E20" s="182"/>
      <c r="F20" s="188"/>
      <c r="G20" s="185"/>
      <c r="H20" s="182"/>
      <c r="I20" s="185"/>
      <c r="J20" s="182"/>
      <c r="K20" s="145"/>
      <c r="L20" s="145"/>
      <c r="M20" s="145"/>
      <c r="N20" s="169"/>
      <c r="O20" s="169"/>
      <c r="P20" s="169"/>
      <c r="Q20" s="169"/>
      <c r="R20" s="169"/>
      <c r="S20" s="145"/>
      <c r="T20" s="145"/>
    </row>
    <row r="21" spans="1:20" ht="25.5" customHeight="1" thickBot="1">
      <c r="A21" s="199"/>
      <c r="B21" s="210"/>
      <c r="C21" s="189"/>
      <c r="D21" s="186"/>
      <c r="E21" s="183"/>
      <c r="F21" s="189"/>
      <c r="G21" s="186"/>
      <c r="H21" s="183"/>
      <c r="I21" s="186"/>
      <c r="J21" s="183"/>
      <c r="K21" s="145"/>
      <c r="L21" s="145"/>
      <c r="M21" s="145"/>
      <c r="N21" s="170"/>
      <c r="O21" s="170"/>
      <c r="P21" s="170"/>
      <c r="Q21" s="170"/>
      <c r="R21" s="170"/>
      <c r="S21" s="145"/>
      <c r="T21" s="145"/>
    </row>
    <row r="22" spans="1:20" ht="13.5" thickBot="1">
      <c r="A22" s="110" t="s">
        <v>38</v>
      </c>
      <c r="B22" s="111">
        <v>79345</v>
      </c>
      <c r="C22" s="112">
        <f>LOOKUP($I$9,$C$86:$G$86,C91:G91)</f>
        <v>0.00607</v>
      </c>
      <c r="D22" s="113">
        <f aca="true" t="shared" si="0" ref="D22:D29">$D$17*C22</f>
        <v>0.003642</v>
      </c>
      <c r="E22" s="114">
        <f aca="true" t="shared" si="1" ref="E22:E29">$E$17*C22</f>
        <v>0.36419999999999997</v>
      </c>
      <c r="F22" s="115">
        <v>0</v>
      </c>
      <c r="G22" s="116">
        <f>$G$17*F22</f>
        <v>0</v>
      </c>
      <c r="H22" s="116">
        <f>$H$17*F22</f>
        <v>0</v>
      </c>
      <c r="I22" s="117">
        <f>IF($B$14="N/A",D22+G22,(((100-$B$14)/100)*D22)+G22)</f>
        <v>0.003642</v>
      </c>
      <c r="J22" s="118">
        <f>IF($B$14="N/A",E22+H22,(((100-$B$14)/100)*E22)+H22)</f>
        <v>0.36419999999999997</v>
      </c>
      <c r="K22" s="145"/>
      <c r="L22" s="145"/>
      <c r="M22" s="145"/>
      <c r="N22" s="105">
        <v>0.039779999999999996</v>
      </c>
      <c r="O22" s="106">
        <v>0.024</v>
      </c>
      <c r="P22" s="107">
        <v>0.015179999999999999</v>
      </c>
      <c r="Q22" s="108">
        <v>0.0057599999999999995</v>
      </c>
      <c r="R22" s="109">
        <v>0.003642</v>
      </c>
      <c r="S22" s="145"/>
      <c r="T22" s="145"/>
    </row>
    <row r="23" spans="1:20" ht="13.5" thickBot="1">
      <c r="A23" s="119" t="s">
        <v>47</v>
      </c>
      <c r="B23" s="77">
        <v>79005</v>
      </c>
      <c r="C23" s="112">
        <f>LOOKUP($I$9,$C$86:$G$86,C92:G92)</f>
        <v>0.00367</v>
      </c>
      <c r="D23" s="113">
        <f t="shared" si="0"/>
        <v>0.002202</v>
      </c>
      <c r="E23" s="114">
        <f t="shared" si="1"/>
        <v>0.2202</v>
      </c>
      <c r="F23" s="115">
        <v>0.005</v>
      </c>
      <c r="G23" s="116">
        <f>$G$17*F23</f>
        <v>0.00010000000000000009</v>
      </c>
      <c r="H23" s="116">
        <f>$H$17*F23</f>
        <v>0.010000000000000009</v>
      </c>
      <c r="I23" s="117">
        <f aca="true" t="shared" si="2" ref="I23:I77">IF($B$14="N/A",D23+G23,(((100-$B$14)/100)*D23)+G23)</f>
        <v>0.0023020000000000002</v>
      </c>
      <c r="J23" s="120">
        <f aca="true" t="shared" si="3" ref="J23:J77">IF($B$14="N/A",E23+H23,(((100-$B$14)/100)*E23)+H23)</f>
        <v>0.23020000000000002</v>
      </c>
      <c r="K23" s="145"/>
      <c r="L23" s="145"/>
      <c r="M23" s="145"/>
      <c r="N23" s="105">
        <v>0.03172</v>
      </c>
      <c r="O23" s="106">
        <v>0.01918</v>
      </c>
      <c r="P23" s="107">
        <v>0.009279999999999998</v>
      </c>
      <c r="Q23" s="108">
        <v>0.004678</v>
      </c>
      <c r="R23" s="109">
        <v>0.0023020000000000002</v>
      </c>
      <c r="S23" s="145"/>
      <c r="T23" s="145"/>
    </row>
    <row r="24" spans="1:20" ht="13.5" thickBot="1">
      <c r="A24" s="119" t="s">
        <v>48</v>
      </c>
      <c r="B24" s="77">
        <v>75343</v>
      </c>
      <c r="C24" s="112">
        <f>LOOKUP($I$9,$C$86:$G$86,C93:G93)</f>
        <v>0.00271</v>
      </c>
      <c r="D24" s="113">
        <f t="shared" si="0"/>
        <v>0.001626</v>
      </c>
      <c r="E24" s="114">
        <f t="shared" si="1"/>
        <v>0.16260000000000002</v>
      </c>
      <c r="F24" s="115">
        <v>0</v>
      </c>
      <c r="G24" s="116">
        <v>0</v>
      </c>
      <c r="H24" s="116">
        <v>0</v>
      </c>
      <c r="I24" s="117">
        <f t="shared" si="2"/>
        <v>0.001626</v>
      </c>
      <c r="J24" s="120">
        <f t="shared" si="3"/>
        <v>0.16260000000000002</v>
      </c>
      <c r="K24" s="145"/>
      <c r="L24" s="145"/>
      <c r="M24" s="145"/>
      <c r="N24" s="105">
        <v>0.02346</v>
      </c>
      <c r="O24" s="106">
        <v>0.014159999999999999</v>
      </c>
      <c r="P24" s="107">
        <v>0.0067800000000000004</v>
      </c>
      <c r="Q24" s="108">
        <v>0.003396</v>
      </c>
      <c r="R24" s="109">
        <v>0.001626</v>
      </c>
      <c r="S24" s="145"/>
      <c r="T24" s="145"/>
    </row>
    <row r="25" spans="1:20" ht="13.5" thickBot="1">
      <c r="A25" s="121" t="s">
        <v>37</v>
      </c>
      <c r="B25" s="122">
        <v>95636</v>
      </c>
      <c r="C25" s="112">
        <f>LOOKUP($I$9,$C$86:$G$86,C94:G94)</f>
        <v>0</v>
      </c>
      <c r="D25" s="113">
        <f t="shared" si="0"/>
        <v>0</v>
      </c>
      <c r="E25" s="114">
        <f t="shared" si="1"/>
        <v>0</v>
      </c>
      <c r="F25" s="115">
        <v>0</v>
      </c>
      <c r="G25" s="116">
        <f>$G$17*F25</f>
        <v>0</v>
      </c>
      <c r="H25" s="116">
        <f>$H$17*F25</f>
        <v>0</v>
      </c>
      <c r="I25" s="117">
        <f t="shared" si="2"/>
        <v>0</v>
      </c>
      <c r="J25" s="120">
        <f t="shared" si="3"/>
        <v>0</v>
      </c>
      <c r="K25" s="145"/>
      <c r="L25" s="145"/>
      <c r="M25" s="145"/>
      <c r="N25" s="105">
        <v>0.00588</v>
      </c>
      <c r="O25" s="106">
        <v>0.008579999999999999</v>
      </c>
      <c r="P25" s="107">
        <v>0</v>
      </c>
      <c r="Q25" s="108">
        <v>0.002058</v>
      </c>
      <c r="R25" s="109">
        <v>0</v>
      </c>
      <c r="S25" s="145"/>
      <c r="T25" s="145"/>
    </row>
    <row r="26" spans="1:20" ht="13.5" thickBot="1">
      <c r="A26" s="121" t="s">
        <v>49</v>
      </c>
      <c r="B26" s="122">
        <v>78875</v>
      </c>
      <c r="C26" s="112">
        <f>LOOKUP($I$9,$C$86:$G$86,C95:G95)</f>
        <v>0.00312</v>
      </c>
      <c r="D26" s="113">
        <f>$D$17*C26</f>
        <v>0.001872</v>
      </c>
      <c r="E26" s="114">
        <f>$E$17*C26</f>
        <v>0.1872</v>
      </c>
      <c r="F26" s="115">
        <v>0</v>
      </c>
      <c r="G26" s="116">
        <f>$G$17*F26</f>
        <v>0</v>
      </c>
      <c r="H26" s="116">
        <f>$H$17*F26</f>
        <v>0</v>
      </c>
      <c r="I26" s="117">
        <f>IF($B$14="N/A",D26+G26,(((100-$B$14)/100)*D26)+G26)</f>
        <v>0.001872</v>
      </c>
      <c r="J26" s="120">
        <f>IF($B$14="N/A",E26+H26,(((100-$B$14)/100)*E26)+H26)</f>
        <v>0.1872</v>
      </c>
      <c r="K26" s="145"/>
      <c r="L26" s="145"/>
      <c r="M26" s="145"/>
      <c r="N26" s="105">
        <v>0.02676</v>
      </c>
      <c r="O26" s="106">
        <v>0.016139999999999998</v>
      </c>
      <c r="P26" s="107">
        <v>0.0078</v>
      </c>
      <c r="Q26" s="108">
        <v>0.0038735999999999996</v>
      </c>
      <c r="R26" s="109">
        <v>0.001872</v>
      </c>
      <c r="S26" s="145"/>
      <c r="T26" s="145"/>
    </row>
    <row r="27" spans="1:20" ht="13.5" thickBot="1">
      <c r="A27" s="119" t="s">
        <v>50</v>
      </c>
      <c r="B27" s="77">
        <v>106990</v>
      </c>
      <c r="C27" s="112">
        <f>LOOKUP($I$9,$C$86:$G$86,C96:G96)</f>
        <v>0.159</v>
      </c>
      <c r="D27" s="113">
        <f t="shared" si="0"/>
        <v>0.0954</v>
      </c>
      <c r="E27" s="114">
        <f t="shared" si="1"/>
        <v>9.540000000000001</v>
      </c>
      <c r="F27" s="115">
        <v>0</v>
      </c>
      <c r="G27" s="116">
        <v>0</v>
      </c>
      <c r="H27" s="116">
        <v>0</v>
      </c>
      <c r="I27" s="117">
        <f t="shared" si="2"/>
        <v>0.0954</v>
      </c>
      <c r="J27" s="120">
        <f t="shared" si="3"/>
        <v>9.540000000000001</v>
      </c>
      <c r="K27" s="145"/>
      <c r="L27" s="145"/>
      <c r="M27" s="145"/>
      <c r="N27" s="105">
        <v>0.49199999999999994</v>
      </c>
      <c r="O27" s="106">
        <v>0.16019999999999998</v>
      </c>
      <c r="P27" s="107">
        <v>0.39779999999999993</v>
      </c>
      <c r="Q27" s="108">
        <v>0.03846</v>
      </c>
      <c r="R27" s="109">
        <v>0.0954</v>
      </c>
      <c r="S27" s="145"/>
      <c r="T27" s="145"/>
    </row>
    <row r="28" spans="1:20" ht="13.5" thickBot="1">
      <c r="A28" s="159" t="s">
        <v>84</v>
      </c>
      <c r="B28" s="160">
        <v>542756</v>
      </c>
      <c r="C28" s="112">
        <f>LOOKUP($I$9,$C$86:$G$86,C97:G97)</f>
        <v>0.0030480000000000004</v>
      </c>
      <c r="D28" s="113">
        <f>$D$17*C28</f>
        <v>0.0018288000000000002</v>
      </c>
      <c r="E28" s="114">
        <f>$E$17*C28</f>
        <v>0.18288000000000001</v>
      </c>
      <c r="F28" s="115">
        <v>0</v>
      </c>
      <c r="G28" s="116">
        <v>0</v>
      </c>
      <c r="H28" s="116">
        <v>0</v>
      </c>
      <c r="I28" s="117">
        <f>IF($B$14="N/A",D28+G28,(((100-$B$14)/100)*D28)+G28)</f>
        <v>0.0018288000000000002</v>
      </c>
      <c r="J28" s="120">
        <f>IF($B$14="N/A",E28+H28,(((100-$B$14)/100)*E28)+H28)</f>
        <v>0.18288000000000001</v>
      </c>
      <c r="K28" s="145"/>
      <c r="L28" s="145"/>
      <c r="M28" s="145"/>
      <c r="N28" s="105">
        <v>0.026279999999999998</v>
      </c>
      <c r="O28" s="106">
        <v>0.01584</v>
      </c>
      <c r="P28" s="107">
        <v>0.00762</v>
      </c>
      <c r="Q28" s="108">
        <v>0.0038015999999999996</v>
      </c>
      <c r="R28" s="109">
        <v>0.0018288000000000002</v>
      </c>
      <c r="S28" s="145"/>
      <c r="T28" s="145"/>
    </row>
    <row r="29" spans="1:20" ht="13.5" thickBot="1">
      <c r="A29" s="123" t="s">
        <v>51</v>
      </c>
      <c r="B29" s="124">
        <v>540841</v>
      </c>
      <c r="C29" s="112">
        <f>LOOKUP($I$9,$C$86:$G$86,C98:G98)</f>
        <v>0</v>
      </c>
      <c r="D29" s="113">
        <f t="shared" si="0"/>
        <v>0</v>
      </c>
      <c r="E29" s="114">
        <f t="shared" si="1"/>
        <v>0</v>
      </c>
      <c r="F29" s="115">
        <v>0</v>
      </c>
      <c r="G29" s="116">
        <v>0</v>
      </c>
      <c r="H29" s="116">
        <v>0</v>
      </c>
      <c r="I29" s="117">
        <f t="shared" si="2"/>
        <v>0</v>
      </c>
      <c r="J29" s="120">
        <f t="shared" si="3"/>
        <v>0</v>
      </c>
      <c r="K29" s="145"/>
      <c r="L29" s="145"/>
      <c r="M29" s="145"/>
      <c r="N29" s="105">
        <v>0.5075999999999999</v>
      </c>
      <c r="O29" s="106">
        <v>0.15</v>
      </c>
      <c r="P29" s="107">
        <v>0</v>
      </c>
      <c r="Q29" s="108">
        <v>0.036</v>
      </c>
      <c r="R29" s="109">
        <v>0</v>
      </c>
      <c r="S29" s="145"/>
      <c r="T29" s="145"/>
    </row>
    <row r="30" spans="1:20" ht="13.5" thickBot="1">
      <c r="A30" s="123" t="s">
        <v>67</v>
      </c>
      <c r="B30" s="124">
        <v>91576</v>
      </c>
      <c r="C30" s="112">
        <f>LOOKUP($I$9,$C$86:$G$86,C99:G99)</f>
        <v>0</v>
      </c>
      <c r="D30" s="113">
        <f>$D$17*C30</f>
        <v>0</v>
      </c>
      <c r="E30" s="114">
        <f>$E$17*C30</f>
        <v>0</v>
      </c>
      <c r="F30" s="115">
        <v>0</v>
      </c>
      <c r="G30" s="116">
        <f>$G$17*F30</f>
        <v>0</v>
      </c>
      <c r="H30" s="116">
        <f>$H$17*F30</f>
        <v>0</v>
      </c>
      <c r="I30" s="117">
        <f t="shared" si="2"/>
        <v>0</v>
      </c>
      <c r="J30" s="120">
        <f t="shared" si="3"/>
        <v>0</v>
      </c>
      <c r="K30" s="145"/>
      <c r="L30" s="145"/>
      <c r="M30" s="145"/>
      <c r="N30" s="105">
        <v>0.012839999999999999</v>
      </c>
      <c r="O30" s="106">
        <v>0.01992</v>
      </c>
      <c r="P30" s="107">
        <v>0</v>
      </c>
      <c r="Q30" s="108">
        <v>0.004782</v>
      </c>
      <c r="R30" s="109">
        <v>0</v>
      </c>
      <c r="S30" s="145"/>
      <c r="T30" s="145"/>
    </row>
    <row r="31" spans="1:20" ht="13.5" thickBot="1">
      <c r="A31" s="123" t="s">
        <v>52</v>
      </c>
      <c r="B31" s="124">
        <v>83329</v>
      </c>
      <c r="C31" s="112">
        <f>LOOKUP($I$9,$C$86:$G$86,C100:G100)</f>
        <v>0</v>
      </c>
      <c r="D31" s="113">
        <f>$D$17*C31</f>
        <v>0</v>
      </c>
      <c r="E31" s="114">
        <f>$E$17*C31</f>
        <v>0</v>
      </c>
      <c r="F31" s="115">
        <v>0</v>
      </c>
      <c r="G31" s="116">
        <v>0</v>
      </c>
      <c r="H31" s="116">
        <v>0</v>
      </c>
      <c r="I31" s="117">
        <f t="shared" si="2"/>
        <v>0</v>
      </c>
      <c r="J31" s="120">
        <f t="shared" si="3"/>
        <v>0</v>
      </c>
      <c r="K31" s="145"/>
      <c r="L31" s="145"/>
      <c r="M31" s="145"/>
      <c r="N31" s="105">
        <v>0.000798</v>
      </c>
      <c r="O31" s="106">
        <v>0.00075</v>
      </c>
      <c r="P31" s="107">
        <v>0</v>
      </c>
      <c r="Q31" s="108">
        <v>0.00017999999999999998</v>
      </c>
      <c r="R31" s="109">
        <v>0</v>
      </c>
      <c r="S31" s="145"/>
      <c r="T31" s="145"/>
    </row>
    <row r="32" spans="1:20" ht="13.5" thickBot="1">
      <c r="A32" s="125" t="s">
        <v>53</v>
      </c>
      <c r="B32" s="124">
        <v>208968</v>
      </c>
      <c r="C32" s="112">
        <f>LOOKUP($I$9,$C$86:$G$86,C101:G101)</f>
        <v>0</v>
      </c>
      <c r="D32" s="113">
        <f>$D$17*C32</f>
        <v>0</v>
      </c>
      <c r="E32" s="114">
        <f>$E$17*C32</f>
        <v>0</v>
      </c>
      <c r="F32" s="115">
        <v>0</v>
      </c>
      <c r="G32" s="116">
        <v>0</v>
      </c>
      <c r="H32" s="116">
        <v>0</v>
      </c>
      <c r="I32" s="117">
        <f t="shared" si="2"/>
        <v>0</v>
      </c>
      <c r="J32" s="120">
        <f t="shared" si="3"/>
        <v>0</v>
      </c>
      <c r="K32" s="145"/>
      <c r="L32" s="145"/>
      <c r="M32" s="145"/>
      <c r="N32" s="105">
        <v>0.001902</v>
      </c>
      <c r="O32" s="106">
        <v>0.003318</v>
      </c>
      <c r="P32" s="107">
        <v>0</v>
      </c>
      <c r="Q32" s="108">
        <v>0.000798</v>
      </c>
      <c r="R32" s="109">
        <v>0</v>
      </c>
      <c r="S32" s="145"/>
      <c r="T32" s="145"/>
    </row>
    <row r="33" spans="1:20" ht="13.5" thickBot="1">
      <c r="A33" s="119" t="s">
        <v>21</v>
      </c>
      <c r="B33" s="77">
        <v>75070</v>
      </c>
      <c r="C33" s="112">
        <f>LOOKUP($I$9,$C$86:$G$86,C102:G102)</f>
        <v>0.67</v>
      </c>
      <c r="D33" s="113">
        <f>$D$17*C33</f>
        <v>0.402</v>
      </c>
      <c r="E33" s="114">
        <f>$E$17*C33</f>
        <v>40.2</v>
      </c>
      <c r="F33" s="115">
        <v>0</v>
      </c>
      <c r="G33" s="116">
        <v>0</v>
      </c>
      <c r="H33" s="126">
        <v>0</v>
      </c>
      <c r="I33" s="117">
        <f t="shared" si="2"/>
        <v>0.402</v>
      </c>
      <c r="J33" s="120">
        <f t="shared" si="3"/>
        <v>40.2</v>
      </c>
      <c r="K33" s="145"/>
      <c r="L33" s="145"/>
      <c r="M33" s="145"/>
      <c r="N33" s="105">
        <v>4.656</v>
      </c>
      <c r="O33" s="106">
        <v>5.015999999999999</v>
      </c>
      <c r="P33" s="107">
        <v>1.674</v>
      </c>
      <c r="Q33" s="108">
        <v>1.2059999999999997</v>
      </c>
      <c r="R33" s="109">
        <v>0.402</v>
      </c>
      <c r="S33" s="145"/>
      <c r="T33" s="145"/>
    </row>
    <row r="34" spans="1:20" ht="13.5" thickBot="1">
      <c r="A34" s="127" t="s">
        <v>22</v>
      </c>
      <c r="B34" s="77">
        <v>107028</v>
      </c>
      <c r="C34" s="112">
        <f>LOOKUP($I$9,$C$86:$G$86,C103:G103)</f>
        <v>0.631</v>
      </c>
      <c r="D34" s="113">
        <f>$D$17*C34</f>
        <v>0.3786</v>
      </c>
      <c r="E34" s="114">
        <f>$E$17*C34</f>
        <v>37.86</v>
      </c>
      <c r="F34" s="115">
        <v>0</v>
      </c>
      <c r="G34" s="116">
        <v>0</v>
      </c>
      <c r="H34" s="126">
        <v>0</v>
      </c>
      <c r="I34" s="117">
        <f t="shared" si="2"/>
        <v>0.3786</v>
      </c>
      <c r="J34" s="128">
        <f t="shared" si="3"/>
        <v>37.86</v>
      </c>
      <c r="K34" s="145"/>
      <c r="L34" s="145"/>
      <c r="M34" s="145"/>
      <c r="N34" s="105">
        <v>4.668</v>
      </c>
      <c r="O34" s="106">
        <v>3.0839999999999996</v>
      </c>
      <c r="P34" s="107">
        <v>1.5779999999999998</v>
      </c>
      <c r="Q34" s="108">
        <v>0.738</v>
      </c>
      <c r="R34" s="109">
        <v>0.3786</v>
      </c>
      <c r="S34" s="145"/>
      <c r="T34" s="145"/>
    </row>
    <row r="35" spans="1:20" ht="13.5" thickBot="1">
      <c r="A35" s="129" t="s">
        <v>75</v>
      </c>
      <c r="B35" s="77">
        <v>7664417</v>
      </c>
      <c r="C35" s="112" t="str">
        <f>LOOKUP($I$9,$C$86:$G$86,C104:G104)</f>
        <v>~</v>
      </c>
      <c r="D35" s="113">
        <v>0</v>
      </c>
      <c r="E35" s="114">
        <v>0</v>
      </c>
      <c r="F35" s="115">
        <v>0.24</v>
      </c>
      <c r="G35" s="116">
        <f>$G$17*F35</f>
        <v>0.004800000000000004</v>
      </c>
      <c r="H35" s="126">
        <f>$H$17*F35</f>
        <v>0.4800000000000004</v>
      </c>
      <c r="I35" s="130">
        <f t="shared" si="2"/>
        <v>0.004800000000000004</v>
      </c>
      <c r="J35" s="131">
        <f t="shared" si="3"/>
        <v>0.4800000000000004</v>
      </c>
      <c r="K35" s="145"/>
      <c r="L35" s="145"/>
      <c r="M35" s="145"/>
      <c r="N35" s="105">
        <v>0.004800000000000004</v>
      </c>
      <c r="O35" s="106">
        <v>0.004800000000000004</v>
      </c>
      <c r="P35" s="107">
        <v>0.004800000000000004</v>
      </c>
      <c r="Q35" s="108">
        <v>0.004800000000000004</v>
      </c>
      <c r="R35" s="109">
        <v>0.004800000000000004</v>
      </c>
      <c r="S35" s="145"/>
      <c r="T35" s="145"/>
    </row>
    <row r="36" spans="1:20" ht="13.5" thickBot="1">
      <c r="A36" s="125" t="s">
        <v>54</v>
      </c>
      <c r="B36" s="124">
        <v>120127</v>
      </c>
      <c r="C36" s="112">
        <f>LOOKUP($I$9,$C$86:$G$86,C105:G105)</f>
        <v>0</v>
      </c>
      <c r="D36" s="113">
        <f aca="true" t="shared" si="4" ref="D36:D44">$D$17*C36</f>
        <v>0</v>
      </c>
      <c r="E36" s="114">
        <f aca="true" t="shared" si="5" ref="E36:E44">$E$17*C36</f>
        <v>0</v>
      </c>
      <c r="F36" s="115">
        <v>0</v>
      </c>
      <c r="G36" s="116">
        <v>0</v>
      </c>
      <c r="H36" s="126">
        <v>0</v>
      </c>
      <c r="I36" s="117">
        <f t="shared" si="2"/>
        <v>0</v>
      </c>
      <c r="J36" s="120">
        <f t="shared" si="3"/>
        <v>0</v>
      </c>
      <c r="K36" s="145"/>
      <c r="L36" s="145"/>
      <c r="M36" s="145"/>
      <c r="N36" s="105">
        <v>0.0004308</v>
      </c>
      <c r="O36" s="106">
        <v>0</v>
      </c>
      <c r="P36" s="107">
        <v>0</v>
      </c>
      <c r="Q36" s="108">
        <v>0</v>
      </c>
      <c r="R36" s="109">
        <v>0</v>
      </c>
      <c r="S36" s="145"/>
      <c r="T36" s="145"/>
    </row>
    <row r="37" spans="1:20" ht="13.5" thickBot="1">
      <c r="A37" s="127" t="s">
        <v>55</v>
      </c>
      <c r="B37" s="77">
        <v>56553</v>
      </c>
      <c r="C37" s="112">
        <f>LOOKUP($I$9,$C$86:$G$86,C106:G106)</f>
        <v>0</v>
      </c>
      <c r="D37" s="113">
        <f t="shared" si="4"/>
        <v>0</v>
      </c>
      <c r="E37" s="114">
        <f t="shared" si="5"/>
        <v>0</v>
      </c>
      <c r="F37" s="115">
        <v>0</v>
      </c>
      <c r="G37" s="116">
        <v>0</v>
      </c>
      <c r="H37" s="126">
        <v>0</v>
      </c>
      <c r="I37" s="117">
        <f t="shared" si="2"/>
        <v>0</v>
      </c>
      <c r="J37" s="120">
        <f t="shared" si="3"/>
        <v>0</v>
      </c>
      <c r="K37" s="145"/>
      <c r="L37" s="145"/>
      <c r="M37" s="145"/>
      <c r="N37" s="105">
        <v>0.0002016</v>
      </c>
      <c r="O37" s="106">
        <v>0</v>
      </c>
      <c r="P37" s="107">
        <v>0</v>
      </c>
      <c r="Q37" s="108">
        <v>0</v>
      </c>
      <c r="R37" s="109">
        <v>0</v>
      </c>
      <c r="S37" s="145"/>
      <c r="T37" s="145"/>
    </row>
    <row r="38" spans="1:20" ht="13.5" thickBot="1">
      <c r="A38" s="127" t="s">
        <v>12</v>
      </c>
      <c r="B38" s="77">
        <v>71432</v>
      </c>
      <c r="C38" s="112">
        <f>LOOKUP($I$9,$C$86:$G$86,C107:G107)</f>
        <v>0.379</v>
      </c>
      <c r="D38" s="113">
        <f t="shared" si="4"/>
        <v>0.2274</v>
      </c>
      <c r="E38" s="114">
        <f t="shared" si="5"/>
        <v>22.740000000000002</v>
      </c>
      <c r="F38" s="115">
        <v>0</v>
      </c>
      <c r="G38" s="116">
        <f>$G$17*F38</f>
        <v>0</v>
      </c>
      <c r="H38" s="126">
        <f>$H$17*F38</f>
        <v>0</v>
      </c>
      <c r="I38" s="117">
        <f t="shared" si="2"/>
        <v>0.2274</v>
      </c>
      <c r="J38" s="120">
        <f t="shared" si="3"/>
        <v>22.740000000000002</v>
      </c>
      <c r="K38" s="145"/>
      <c r="L38" s="145"/>
      <c r="M38" s="145"/>
      <c r="N38" s="105">
        <v>1.164</v>
      </c>
      <c r="O38" s="106">
        <v>0.264</v>
      </c>
      <c r="P38" s="107">
        <v>0.948</v>
      </c>
      <c r="Q38" s="108">
        <v>0.06359999999999999</v>
      </c>
      <c r="R38" s="109">
        <v>0.2274</v>
      </c>
      <c r="S38" s="145"/>
      <c r="T38" s="145"/>
    </row>
    <row r="39" spans="1:20" ht="13.5" thickBot="1">
      <c r="A39" s="127" t="s">
        <v>56</v>
      </c>
      <c r="B39" s="77">
        <v>50328</v>
      </c>
      <c r="C39" s="112">
        <f>LOOKUP($I$9,$C$86:$G$86,C108:G108)</f>
        <v>0</v>
      </c>
      <c r="D39" s="113">
        <f t="shared" si="4"/>
        <v>0</v>
      </c>
      <c r="E39" s="114">
        <f t="shared" si="5"/>
        <v>0</v>
      </c>
      <c r="F39" s="115">
        <v>0</v>
      </c>
      <c r="G39" s="116">
        <v>0</v>
      </c>
      <c r="H39" s="126">
        <v>0</v>
      </c>
      <c r="I39" s="117">
        <f t="shared" si="2"/>
        <v>0</v>
      </c>
      <c r="J39" s="120">
        <f t="shared" si="3"/>
        <v>0</v>
      </c>
      <c r="K39" s="145"/>
      <c r="L39" s="145"/>
      <c r="M39" s="145"/>
      <c r="N39" s="105">
        <v>3.408E-06</v>
      </c>
      <c r="O39" s="106">
        <v>0</v>
      </c>
      <c r="P39" s="107">
        <v>0</v>
      </c>
      <c r="Q39" s="108">
        <v>0</v>
      </c>
      <c r="R39" s="109">
        <v>0</v>
      </c>
      <c r="S39" s="145"/>
      <c r="T39" s="145"/>
    </row>
    <row r="40" spans="1:20" ht="13.5" thickBot="1">
      <c r="A40" s="127" t="s">
        <v>57</v>
      </c>
      <c r="B40" s="77">
        <v>205992</v>
      </c>
      <c r="C40" s="112">
        <f>LOOKUP($I$9,$C$86:$G$86,C109:G109)</f>
        <v>0</v>
      </c>
      <c r="D40" s="113">
        <f t="shared" si="4"/>
        <v>0</v>
      </c>
      <c r="E40" s="114">
        <f t="shared" si="5"/>
        <v>0</v>
      </c>
      <c r="F40" s="115">
        <v>0</v>
      </c>
      <c r="G40" s="116">
        <v>0</v>
      </c>
      <c r="H40" s="126">
        <v>0</v>
      </c>
      <c r="I40" s="117">
        <f t="shared" si="2"/>
        <v>0</v>
      </c>
      <c r="J40" s="120">
        <f t="shared" si="3"/>
        <v>0</v>
      </c>
      <c r="K40" s="145"/>
      <c r="L40" s="145"/>
      <c r="M40" s="145"/>
      <c r="N40" s="105">
        <v>5.106E-06</v>
      </c>
      <c r="O40" s="106">
        <v>9.96E-05</v>
      </c>
      <c r="P40" s="107">
        <v>0</v>
      </c>
      <c r="Q40" s="108">
        <v>2.388E-05</v>
      </c>
      <c r="R40" s="109">
        <v>0</v>
      </c>
      <c r="S40" s="145"/>
      <c r="T40" s="145"/>
    </row>
    <row r="41" spans="1:20" ht="13.5" thickBot="1">
      <c r="A41" s="125" t="s">
        <v>58</v>
      </c>
      <c r="B41" s="124">
        <v>192972</v>
      </c>
      <c r="C41" s="112">
        <f>LOOKUP($I$9,$C$86:$G$86,C110:G110)</f>
        <v>0</v>
      </c>
      <c r="D41" s="113">
        <f t="shared" si="4"/>
        <v>0</v>
      </c>
      <c r="E41" s="114">
        <f t="shared" si="5"/>
        <v>0</v>
      </c>
      <c r="F41" s="115">
        <v>0</v>
      </c>
      <c r="G41" s="116">
        <v>0</v>
      </c>
      <c r="H41" s="126">
        <v>0</v>
      </c>
      <c r="I41" s="117">
        <f t="shared" si="2"/>
        <v>0</v>
      </c>
      <c r="J41" s="120">
        <f t="shared" si="3"/>
        <v>0</v>
      </c>
      <c r="K41" s="145"/>
      <c r="L41" s="145"/>
      <c r="M41" s="145"/>
      <c r="N41" s="105">
        <v>1.404E-05</v>
      </c>
      <c r="O41" s="106">
        <v>0.000249</v>
      </c>
      <c r="P41" s="107">
        <v>0</v>
      </c>
      <c r="Q41" s="108">
        <v>5.976E-05</v>
      </c>
      <c r="R41" s="109">
        <v>0</v>
      </c>
      <c r="S41" s="145"/>
      <c r="T41" s="145"/>
    </row>
    <row r="42" spans="1:20" ht="13.5" thickBot="1">
      <c r="A42" s="125" t="s">
        <v>59</v>
      </c>
      <c r="B42" s="124">
        <v>191242</v>
      </c>
      <c r="C42" s="112">
        <f>LOOKUP($I$9,$C$86:$G$86,C111:G111)</f>
        <v>0</v>
      </c>
      <c r="D42" s="113">
        <f t="shared" si="4"/>
        <v>0</v>
      </c>
      <c r="E42" s="114">
        <f t="shared" si="5"/>
        <v>0</v>
      </c>
      <c r="F42" s="115">
        <v>0</v>
      </c>
      <c r="G42" s="116">
        <v>0</v>
      </c>
      <c r="H42" s="126">
        <v>0</v>
      </c>
      <c r="I42" s="117">
        <f t="shared" si="2"/>
        <v>0</v>
      </c>
      <c r="J42" s="120">
        <f t="shared" si="3"/>
        <v>0</v>
      </c>
      <c r="K42" s="145"/>
      <c r="L42" s="145"/>
      <c r="M42" s="145"/>
      <c r="N42" s="105">
        <v>1.488E-05</v>
      </c>
      <c r="O42" s="106">
        <v>0.00024839999999999997</v>
      </c>
      <c r="P42" s="107">
        <v>0</v>
      </c>
      <c r="Q42" s="108">
        <v>5.964E-05</v>
      </c>
      <c r="R42" s="109">
        <v>0</v>
      </c>
      <c r="S42" s="145"/>
      <c r="T42" s="145"/>
    </row>
    <row r="43" spans="1:20" ht="13.5" thickBot="1">
      <c r="A43" s="127" t="s">
        <v>60</v>
      </c>
      <c r="B43" s="77">
        <v>207089</v>
      </c>
      <c r="C43" s="112">
        <f>LOOKUP($I$9,$C$86:$G$86,C112:G112)</f>
        <v>0</v>
      </c>
      <c r="D43" s="113">
        <f t="shared" si="4"/>
        <v>0</v>
      </c>
      <c r="E43" s="114">
        <f t="shared" si="5"/>
        <v>0</v>
      </c>
      <c r="F43" s="115">
        <v>0</v>
      </c>
      <c r="G43" s="116">
        <v>0</v>
      </c>
      <c r="H43" s="126">
        <v>0</v>
      </c>
      <c r="I43" s="117">
        <f t="shared" si="2"/>
        <v>0</v>
      </c>
      <c r="J43" s="120">
        <f t="shared" si="3"/>
        <v>0</v>
      </c>
      <c r="K43" s="145"/>
      <c r="L43" s="145"/>
      <c r="M43" s="145"/>
      <c r="N43" s="105">
        <v>2.5559999999999998E-06</v>
      </c>
      <c r="O43" s="106">
        <v>0</v>
      </c>
      <c r="P43" s="107">
        <v>0</v>
      </c>
      <c r="Q43" s="108">
        <v>0</v>
      </c>
      <c r="R43" s="109">
        <v>0</v>
      </c>
      <c r="S43" s="145"/>
      <c r="T43" s="145"/>
    </row>
    <row r="44" spans="1:20" ht="13.5" thickBot="1">
      <c r="A44" s="125" t="s">
        <v>61</v>
      </c>
      <c r="B44" s="124">
        <v>92524</v>
      </c>
      <c r="C44" s="112">
        <f>LOOKUP($I$9,$C$86:$G$86,C113:G113)</f>
        <v>0</v>
      </c>
      <c r="D44" s="113">
        <f t="shared" si="4"/>
        <v>0</v>
      </c>
      <c r="E44" s="114">
        <f t="shared" si="5"/>
        <v>0</v>
      </c>
      <c r="F44" s="115">
        <v>0</v>
      </c>
      <c r="G44" s="116">
        <v>0</v>
      </c>
      <c r="H44" s="126">
        <v>0</v>
      </c>
      <c r="I44" s="117">
        <f t="shared" si="2"/>
        <v>0</v>
      </c>
      <c r="J44" s="120">
        <f t="shared" si="3"/>
        <v>0</v>
      </c>
      <c r="K44" s="145"/>
      <c r="L44" s="145"/>
      <c r="M44" s="145"/>
      <c r="N44" s="105">
        <v>0.00237</v>
      </c>
      <c r="O44" s="106">
        <v>0.12719999999999998</v>
      </c>
      <c r="P44" s="107">
        <v>0</v>
      </c>
      <c r="Q44" s="108">
        <v>0.030539999999999998</v>
      </c>
      <c r="R44" s="109">
        <v>0</v>
      </c>
      <c r="S44" s="145"/>
      <c r="T44" s="145"/>
    </row>
    <row r="45" spans="1:20" ht="13.5" thickBot="1">
      <c r="A45" s="132" t="s">
        <v>31</v>
      </c>
      <c r="B45" s="133">
        <v>56235</v>
      </c>
      <c r="C45" s="112">
        <f>LOOKUP($I$9,$C$86:$G$86,C114:G114)</f>
        <v>0.00425</v>
      </c>
      <c r="D45" s="113">
        <f>$D$17*C45</f>
        <v>0.00255</v>
      </c>
      <c r="E45" s="114">
        <f>$E$17*C45</f>
        <v>0.255</v>
      </c>
      <c r="F45" s="115">
        <v>0</v>
      </c>
      <c r="G45" s="116">
        <f>$G$17*F45</f>
        <v>0</v>
      </c>
      <c r="H45" s="126">
        <f>$H$17*F45</f>
        <v>0</v>
      </c>
      <c r="I45" s="117">
        <f t="shared" si="2"/>
        <v>0.00255</v>
      </c>
      <c r="J45" s="120">
        <f t="shared" si="3"/>
        <v>0.255</v>
      </c>
      <c r="K45" s="145"/>
      <c r="L45" s="145"/>
      <c r="M45" s="145"/>
      <c r="N45" s="105">
        <v>0.036419999999999994</v>
      </c>
      <c r="O45" s="106">
        <v>0.022019999999999998</v>
      </c>
      <c r="P45" s="107">
        <v>0.01062</v>
      </c>
      <c r="Q45" s="108">
        <v>0.005286</v>
      </c>
      <c r="R45" s="109">
        <v>0.00255</v>
      </c>
      <c r="S45" s="145"/>
      <c r="T45" s="145"/>
    </row>
    <row r="46" spans="1:20" ht="13.5" thickBot="1">
      <c r="A46" s="127" t="s">
        <v>17</v>
      </c>
      <c r="B46" s="77">
        <v>108907</v>
      </c>
      <c r="C46" s="112">
        <f>LOOKUP($I$9,$C$86:$G$86,C115:G115)</f>
        <v>0.0031</v>
      </c>
      <c r="D46" s="113">
        <f>$D$17*C46</f>
        <v>0.0018599999999999999</v>
      </c>
      <c r="E46" s="114">
        <f>$E$17*C46</f>
        <v>0.186</v>
      </c>
      <c r="F46" s="115">
        <v>0.01</v>
      </c>
      <c r="G46" s="116">
        <f>$G$17*F46</f>
        <v>0.00020000000000000017</v>
      </c>
      <c r="H46" s="126">
        <f>$H$17*F46</f>
        <v>0.020000000000000018</v>
      </c>
      <c r="I46" s="117">
        <f t="shared" si="2"/>
        <v>0.00206</v>
      </c>
      <c r="J46" s="120">
        <f t="shared" si="3"/>
        <v>0.20600000000000002</v>
      </c>
      <c r="K46" s="145"/>
      <c r="L46" s="145"/>
      <c r="M46" s="145"/>
      <c r="N46" s="105">
        <v>0.02684</v>
      </c>
      <c r="O46" s="106">
        <v>0.018439999999999998</v>
      </c>
      <c r="P46" s="107">
        <v>0.00794</v>
      </c>
      <c r="Q46" s="108">
        <v>0.004580000000000001</v>
      </c>
      <c r="R46" s="109">
        <v>0.00206</v>
      </c>
      <c r="S46" s="145"/>
      <c r="T46" s="145"/>
    </row>
    <row r="47" spans="1:20" ht="13.5" thickBot="1">
      <c r="A47" s="127" t="s">
        <v>62</v>
      </c>
      <c r="B47" s="77">
        <v>67663</v>
      </c>
      <c r="C47" s="112">
        <f>LOOKUP($I$9,$C$86:$G$86,C116:G116)</f>
        <v>0.00329</v>
      </c>
      <c r="D47" s="113">
        <f>$D$17*C47</f>
        <v>0.001974</v>
      </c>
      <c r="E47" s="114">
        <f>$E$17*C47</f>
        <v>0.1974</v>
      </c>
      <c r="F47" s="115">
        <v>0</v>
      </c>
      <c r="G47" s="116">
        <v>0</v>
      </c>
      <c r="H47" s="126">
        <v>0</v>
      </c>
      <c r="I47" s="117">
        <f t="shared" si="2"/>
        <v>0.001974</v>
      </c>
      <c r="J47" s="120">
        <f t="shared" si="3"/>
        <v>0.1974</v>
      </c>
      <c r="K47" s="145"/>
      <c r="L47" s="145"/>
      <c r="M47" s="145"/>
      <c r="N47" s="105">
        <v>0.02826</v>
      </c>
      <c r="O47" s="106">
        <v>0.0171</v>
      </c>
      <c r="P47" s="107">
        <v>0.008219999999999998</v>
      </c>
      <c r="Q47" s="108">
        <v>0.004104</v>
      </c>
      <c r="R47" s="109">
        <v>0.001974</v>
      </c>
      <c r="S47" s="145"/>
      <c r="T47" s="145"/>
    </row>
    <row r="48" spans="1:20" ht="13.5" thickBot="1">
      <c r="A48" s="127" t="s">
        <v>63</v>
      </c>
      <c r="B48" s="77">
        <v>218019</v>
      </c>
      <c r="C48" s="112">
        <f>LOOKUP($I$9,$C$86:$G$86,C117:G117)</f>
        <v>0</v>
      </c>
      <c r="D48" s="113">
        <f>$D$17*C48</f>
        <v>0</v>
      </c>
      <c r="E48" s="114">
        <f>$E$17*C48</f>
        <v>0</v>
      </c>
      <c r="F48" s="115">
        <v>0</v>
      </c>
      <c r="G48" s="116">
        <v>0</v>
      </c>
      <c r="H48" s="126">
        <v>0</v>
      </c>
      <c r="I48" s="117">
        <f t="shared" si="2"/>
        <v>0</v>
      </c>
      <c r="J48" s="120">
        <f t="shared" si="3"/>
        <v>0</v>
      </c>
      <c r="K48" s="145"/>
      <c r="L48" s="145"/>
      <c r="M48" s="145"/>
      <c r="N48" s="105">
        <v>0.0004032</v>
      </c>
      <c r="O48" s="106">
        <v>0.00041579999999999997</v>
      </c>
      <c r="P48" s="107">
        <v>0</v>
      </c>
      <c r="Q48" s="108">
        <v>9.96E-05</v>
      </c>
      <c r="R48" s="109">
        <v>0</v>
      </c>
      <c r="S48" s="145"/>
      <c r="T48" s="145"/>
    </row>
    <row r="49" spans="1:20" ht="13.5" thickBot="1">
      <c r="A49" s="125" t="s">
        <v>64</v>
      </c>
      <c r="B49" s="124">
        <v>110827</v>
      </c>
      <c r="C49" s="112">
        <f>LOOKUP($I$9,$C$86:$G$86,C118:G118)</f>
        <v>0</v>
      </c>
      <c r="D49" s="113">
        <f>$D$17*C49</f>
        <v>0</v>
      </c>
      <c r="E49" s="114">
        <f>$E$17*C49</f>
        <v>0</v>
      </c>
      <c r="F49" s="115">
        <v>0</v>
      </c>
      <c r="G49" s="116">
        <v>0</v>
      </c>
      <c r="H49" s="126">
        <v>0</v>
      </c>
      <c r="I49" s="117">
        <f t="shared" si="2"/>
        <v>0</v>
      </c>
      <c r="J49" s="120">
        <f t="shared" si="3"/>
        <v>0</v>
      </c>
      <c r="K49" s="145"/>
      <c r="L49" s="145"/>
      <c r="M49" s="145"/>
      <c r="N49" s="105">
        <v>0.1848</v>
      </c>
      <c r="O49" s="106">
        <v>0</v>
      </c>
      <c r="P49" s="107">
        <v>0</v>
      </c>
      <c r="Q49" s="108">
        <v>0</v>
      </c>
      <c r="R49" s="109">
        <v>0</v>
      </c>
      <c r="S49" s="145"/>
      <c r="T49" s="145"/>
    </row>
    <row r="50" spans="1:20" ht="13.5" thickBot="1">
      <c r="A50" s="134" t="s">
        <v>101</v>
      </c>
      <c r="B50" s="135">
        <v>106467</v>
      </c>
      <c r="C50" s="112" t="str">
        <f>LOOKUP($I$9,$C$86:$G$86,C119:G119)</f>
        <v>~</v>
      </c>
      <c r="D50" s="113">
        <v>0</v>
      </c>
      <c r="E50" s="114">
        <v>0</v>
      </c>
      <c r="F50" s="115">
        <v>0.09</v>
      </c>
      <c r="G50" s="116">
        <f>$G$17*F50</f>
        <v>0.0018000000000000015</v>
      </c>
      <c r="H50" s="126">
        <f>$H$17*F50</f>
        <v>0.18000000000000016</v>
      </c>
      <c r="I50" s="117">
        <f t="shared" si="2"/>
        <v>0.0018000000000000015</v>
      </c>
      <c r="J50" s="120">
        <f t="shared" si="3"/>
        <v>0.18000000000000016</v>
      </c>
      <c r="K50" s="145"/>
      <c r="L50" s="145"/>
      <c r="M50" s="145"/>
      <c r="N50" s="105">
        <v>0.0018000000000000015</v>
      </c>
      <c r="O50" s="106">
        <v>0.0018000000000000015</v>
      </c>
      <c r="P50" s="107">
        <v>0.0018000000000000015</v>
      </c>
      <c r="Q50" s="108">
        <v>0.0018000000000000015</v>
      </c>
      <c r="R50" s="109">
        <v>0.0018000000000000015</v>
      </c>
      <c r="S50" s="145"/>
      <c r="T50" s="145"/>
    </row>
    <row r="51" spans="1:20" ht="13.5" thickBot="1">
      <c r="A51" s="127" t="s">
        <v>13</v>
      </c>
      <c r="B51" s="77">
        <v>100414</v>
      </c>
      <c r="C51" s="112">
        <f>LOOKUP($I$9,$C$86:$G$86,C120:G120)</f>
        <v>0.00595</v>
      </c>
      <c r="D51" s="113">
        <f aca="true" t="shared" si="6" ref="D51:D57">$D$17*C51</f>
        <v>0.0035700000000000003</v>
      </c>
      <c r="E51" s="114">
        <f aca="true" t="shared" si="7" ref="E51:E57">$E$17*C51</f>
        <v>0.35700000000000004</v>
      </c>
      <c r="F51" s="115">
        <v>0.05</v>
      </c>
      <c r="G51" s="116">
        <f>$G$17*F51</f>
        <v>0.0010000000000000009</v>
      </c>
      <c r="H51" s="126">
        <f>$H$17*F51</f>
        <v>0.10000000000000009</v>
      </c>
      <c r="I51" s="117">
        <f t="shared" si="2"/>
        <v>0.004570000000000001</v>
      </c>
      <c r="J51" s="120">
        <f t="shared" si="3"/>
        <v>0.45700000000000013</v>
      </c>
      <c r="K51" s="145"/>
      <c r="L51" s="145"/>
      <c r="M51" s="145"/>
      <c r="N51" s="105">
        <v>0.0658</v>
      </c>
      <c r="O51" s="106">
        <v>0.024820000000000005</v>
      </c>
      <c r="P51" s="107">
        <v>0.01588</v>
      </c>
      <c r="Q51" s="108">
        <v>0.006718000000000001</v>
      </c>
      <c r="R51" s="109">
        <v>0.004570000000000001</v>
      </c>
      <c r="S51" s="145"/>
      <c r="T51" s="145"/>
    </row>
    <row r="52" spans="1:20" ht="13.5" thickBot="1">
      <c r="A52" s="132" t="s">
        <v>118</v>
      </c>
      <c r="B52" s="167">
        <v>75003</v>
      </c>
      <c r="C52" s="112">
        <f>LOOKUP($I$9,$C$86:$G$86,C121:G121)</f>
        <v>0</v>
      </c>
      <c r="D52" s="113">
        <f t="shared" si="6"/>
        <v>0</v>
      </c>
      <c r="E52" s="114">
        <f t="shared" si="7"/>
        <v>0</v>
      </c>
      <c r="F52" s="115">
        <v>0</v>
      </c>
      <c r="G52" s="116">
        <v>0</v>
      </c>
      <c r="H52" s="126">
        <v>0</v>
      </c>
      <c r="I52" s="117">
        <f>IF($B$14="N/A",D52+G52,(((100-$B$14)/100)*D52)+G52)</f>
        <v>0</v>
      </c>
      <c r="J52" s="120">
        <f>IF($B$14="N/A",E52+H52,(((100-$B$14)/100)*E52)+H52)</f>
        <v>0</v>
      </c>
      <c r="K52" s="145"/>
      <c r="L52" s="145"/>
      <c r="M52" s="145"/>
      <c r="N52" s="105">
        <v>0</v>
      </c>
      <c r="O52" s="106">
        <v>0.001122</v>
      </c>
      <c r="P52" s="107">
        <v>0</v>
      </c>
      <c r="Q52" s="108">
        <v>0.00026928</v>
      </c>
      <c r="R52" s="109"/>
      <c r="S52" s="145"/>
      <c r="T52" s="145"/>
    </row>
    <row r="53" spans="1:20" ht="13.5" thickBot="1">
      <c r="A53" s="127" t="s">
        <v>65</v>
      </c>
      <c r="B53" s="77">
        <v>106934</v>
      </c>
      <c r="C53" s="112">
        <f>LOOKUP($I$9,$C$86:$G$86,C122:G122)</f>
        <v>0.00511</v>
      </c>
      <c r="D53" s="113">
        <f t="shared" si="6"/>
        <v>0.0030659999999999997</v>
      </c>
      <c r="E53" s="114">
        <f t="shared" si="7"/>
        <v>0.3066</v>
      </c>
      <c r="F53" s="115">
        <v>0</v>
      </c>
      <c r="G53" s="116">
        <v>0</v>
      </c>
      <c r="H53" s="126">
        <v>0</v>
      </c>
      <c r="I53" s="117">
        <f t="shared" si="2"/>
        <v>0.0030659999999999997</v>
      </c>
      <c r="J53" s="120">
        <f t="shared" si="3"/>
        <v>0.3066</v>
      </c>
      <c r="K53" s="145"/>
      <c r="L53" s="145"/>
      <c r="M53" s="145"/>
      <c r="N53" s="105">
        <v>0.044039999999999996</v>
      </c>
      <c r="O53" s="106">
        <v>0.02658</v>
      </c>
      <c r="P53" s="107">
        <v>0.01278</v>
      </c>
      <c r="Q53" s="108">
        <v>0.00636</v>
      </c>
      <c r="R53" s="109">
        <v>0.0030659999999999997</v>
      </c>
      <c r="S53" s="145"/>
      <c r="T53" s="145"/>
    </row>
    <row r="54" spans="1:20" ht="13.5" thickBot="1">
      <c r="A54" s="127" t="s">
        <v>117</v>
      </c>
      <c r="B54" s="77">
        <v>107062</v>
      </c>
      <c r="C54" s="112">
        <f>LOOKUP($I$9,$C$86:$G$86,C123:G123)</f>
        <v>0.002712</v>
      </c>
      <c r="D54" s="113">
        <f t="shared" si="6"/>
        <v>0.0016271999999999999</v>
      </c>
      <c r="E54" s="114">
        <f t="shared" si="7"/>
        <v>0.16272</v>
      </c>
      <c r="F54" s="115">
        <v>0.06999999999999999</v>
      </c>
      <c r="G54" s="116">
        <f>$G$17*F54</f>
        <v>0.001400000000000001</v>
      </c>
      <c r="H54" s="126">
        <f>$H$17*F54</f>
        <v>0.1400000000000001</v>
      </c>
      <c r="I54" s="117">
        <f>IF($B$14="N/A",D54+G54,(((100-$B$14)/100)*D54)+G54)</f>
        <v>0.0030272000000000007</v>
      </c>
      <c r="J54" s="120">
        <f>IF($B$14="N/A",E54+H54,(((100-$B$14)/100)*E54)+H54)</f>
        <v>0.3027200000000001</v>
      </c>
      <c r="K54" s="145"/>
      <c r="L54" s="145"/>
      <c r="M54" s="145"/>
      <c r="N54" s="105">
        <v>0.02672</v>
      </c>
      <c r="O54" s="106">
        <v>0.015560000000000001</v>
      </c>
      <c r="P54" s="107">
        <v>0.008180000000000002</v>
      </c>
      <c r="Q54" s="108">
        <v>0.004798400000000001</v>
      </c>
      <c r="R54" s="109">
        <v>0.0030272000000000007</v>
      </c>
      <c r="S54" s="145"/>
      <c r="T54" s="145"/>
    </row>
    <row r="55" spans="1:20" ht="13.5" thickBot="1">
      <c r="A55" s="125" t="s">
        <v>36</v>
      </c>
      <c r="B55" s="124">
        <v>206440</v>
      </c>
      <c r="C55" s="112">
        <f>LOOKUP($I$9,$C$86:$G$86,C124:G124)</f>
        <v>0</v>
      </c>
      <c r="D55" s="113">
        <f t="shared" si="6"/>
        <v>0</v>
      </c>
      <c r="E55" s="114">
        <f t="shared" si="7"/>
        <v>0</v>
      </c>
      <c r="F55" s="115">
        <v>0</v>
      </c>
      <c r="G55" s="116">
        <f>$G$17*F55</f>
        <v>0</v>
      </c>
      <c r="H55" s="126">
        <f>$H$17*F55</f>
        <v>0</v>
      </c>
      <c r="I55" s="117">
        <f t="shared" si="2"/>
        <v>0</v>
      </c>
      <c r="J55" s="120">
        <f t="shared" si="3"/>
        <v>0</v>
      </c>
      <c r="K55" s="145"/>
      <c r="L55" s="145"/>
      <c r="M55" s="145"/>
      <c r="N55" s="105">
        <v>0.00021659999999999998</v>
      </c>
      <c r="O55" s="106">
        <v>0.0006659999999999999</v>
      </c>
      <c r="P55" s="107">
        <v>0</v>
      </c>
      <c r="Q55" s="108">
        <v>0.0001596</v>
      </c>
      <c r="R55" s="109">
        <v>0</v>
      </c>
      <c r="S55" s="145"/>
      <c r="T55" s="145"/>
    </row>
    <row r="56" spans="1:20" ht="13.5" thickBot="1">
      <c r="A56" s="125" t="s">
        <v>66</v>
      </c>
      <c r="B56" s="124">
        <v>86737</v>
      </c>
      <c r="C56" s="112">
        <f>LOOKUP($I$9,$C$86:$G$86,C125:G125)</f>
        <v>0</v>
      </c>
      <c r="D56" s="113">
        <f t="shared" si="6"/>
        <v>0</v>
      </c>
      <c r="E56" s="114">
        <f t="shared" si="7"/>
        <v>0</v>
      </c>
      <c r="F56" s="115">
        <v>0</v>
      </c>
      <c r="G56" s="116">
        <v>0</v>
      </c>
      <c r="H56" s="126">
        <v>0</v>
      </c>
      <c r="I56" s="117">
        <f t="shared" si="2"/>
        <v>0</v>
      </c>
      <c r="J56" s="120">
        <f t="shared" si="3"/>
        <v>0</v>
      </c>
      <c r="K56" s="145"/>
      <c r="L56" s="145"/>
      <c r="M56" s="145"/>
      <c r="N56" s="105">
        <v>0.001014</v>
      </c>
      <c r="O56" s="106">
        <v>0.0034019999999999996</v>
      </c>
      <c r="P56" s="107">
        <v>0</v>
      </c>
      <c r="Q56" s="108">
        <v>0.000816</v>
      </c>
      <c r="R56" s="109">
        <v>0</v>
      </c>
      <c r="S56" s="145"/>
      <c r="T56" s="145"/>
    </row>
    <row r="57" spans="1:20" ht="13.5" thickBot="1">
      <c r="A57" s="127" t="s">
        <v>11</v>
      </c>
      <c r="B57" s="77">
        <v>50000</v>
      </c>
      <c r="C57" s="112">
        <f>LOOKUP($I$9,$C$86:$G$86,C126:G126)</f>
        <v>4.92</v>
      </c>
      <c r="D57" s="113">
        <f t="shared" si="6"/>
        <v>2.952</v>
      </c>
      <c r="E57" s="114">
        <f t="shared" si="7"/>
        <v>295.2</v>
      </c>
      <c r="F57" s="115">
        <v>0</v>
      </c>
      <c r="G57" s="116">
        <v>0</v>
      </c>
      <c r="H57" s="126">
        <v>0</v>
      </c>
      <c r="I57" s="117">
        <f t="shared" si="2"/>
        <v>2.952</v>
      </c>
      <c r="J57" s="120">
        <f t="shared" si="3"/>
        <v>295.2</v>
      </c>
      <c r="K57" s="145"/>
      <c r="L57" s="145"/>
      <c r="M57" s="145"/>
      <c r="N57" s="105">
        <v>33.12</v>
      </c>
      <c r="O57" s="106">
        <v>31.679999999999996</v>
      </c>
      <c r="P57" s="107">
        <v>12.299999999999999</v>
      </c>
      <c r="Q57" s="108">
        <v>7.619999999999999</v>
      </c>
      <c r="R57" s="109">
        <v>2.952</v>
      </c>
      <c r="S57" s="145"/>
      <c r="T57" s="145"/>
    </row>
    <row r="58" spans="1:20" ht="13.5" thickBot="1">
      <c r="A58" s="127" t="s">
        <v>120</v>
      </c>
      <c r="B58" s="77">
        <v>110543</v>
      </c>
      <c r="C58" s="112">
        <f>LOOKUP($I$9,$C$86:$G$86,C127:G127)</f>
        <v>0</v>
      </c>
      <c r="D58" s="113">
        <f>$D$17*C58</f>
        <v>0</v>
      </c>
      <c r="E58" s="114">
        <f>$E$17*C58</f>
        <v>0</v>
      </c>
      <c r="F58" s="115">
        <v>0</v>
      </c>
      <c r="G58" s="116">
        <v>0</v>
      </c>
      <c r="H58" s="126">
        <v>0</v>
      </c>
      <c r="I58" s="120">
        <f>IF($B$14="N/A",D58+G58,(((100-$B$14)/100)*D58)+G58)</f>
        <v>0</v>
      </c>
      <c r="J58" s="114">
        <f>IF($B$14="N/A",E58+H58,(((100-$B$14)/100)*E58)+H58)</f>
        <v>0</v>
      </c>
      <c r="K58" s="145"/>
      <c r="L58" s="145"/>
      <c r="M58" s="145"/>
      <c r="N58" s="105">
        <v>0.267</v>
      </c>
      <c r="O58" s="106">
        <v>0.666</v>
      </c>
      <c r="P58" s="107">
        <v>0</v>
      </c>
      <c r="Q58" s="108">
        <v>0.1596</v>
      </c>
      <c r="R58" s="109"/>
      <c r="S58" s="145"/>
      <c r="T58" s="145"/>
    </row>
    <row r="59" spans="1:20" ht="13.5" thickBot="1">
      <c r="A59" s="127" t="s">
        <v>102</v>
      </c>
      <c r="B59" s="77">
        <v>7647010</v>
      </c>
      <c r="C59" s="112" t="str">
        <f>LOOKUP($I$9,$C$86:$G$86,C128:G128)</f>
        <v>~</v>
      </c>
      <c r="D59" s="113">
        <v>0</v>
      </c>
      <c r="E59" s="114">
        <v>0</v>
      </c>
      <c r="F59" s="136">
        <v>32.28</v>
      </c>
      <c r="G59" s="116">
        <f>$G$17*F59</f>
        <v>0.6456000000000006</v>
      </c>
      <c r="H59" s="126">
        <f>$H$17*F59</f>
        <v>64.56000000000006</v>
      </c>
      <c r="I59" s="117">
        <f t="shared" si="2"/>
        <v>0.6456000000000006</v>
      </c>
      <c r="J59" s="120">
        <f t="shared" si="3"/>
        <v>64.56000000000006</v>
      </c>
      <c r="K59" s="145"/>
      <c r="L59" s="145"/>
      <c r="M59" s="145"/>
      <c r="N59" s="105">
        <v>0.6456000000000006</v>
      </c>
      <c r="O59" s="106">
        <v>0.6456000000000006</v>
      </c>
      <c r="P59" s="107">
        <v>0.6456000000000006</v>
      </c>
      <c r="Q59" s="108">
        <v>0.6456000000000006</v>
      </c>
      <c r="R59" s="109">
        <v>0.6456000000000006</v>
      </c>
      <c r="S59" s="145"/>
      <c r="T59" s="145"/>
    </row>
    <row r="60" spans="1:20" ht="13.5" thickBot="1">
      <c r="A60" s="127" t="s">
        <v>74</v>
      </c>
      <c r="B60" s="77">
        <v>7783064</v>
      </c>
      <c r="C60" s="112" t="str">
        <f>LOOKUP($I$9,$C$86:$G$86,C129:G129)</f>
        <v>~</v>
      </c>
      <c r="D60" s="113">
        <v>0</v>
      </c>
      <c r="E60" s="114">
        <v>0</v>
      </c>
      <c r="F60" s="136">
        <v>1.075</v>
      </c>
      <c r="G60" s="116">
        <f>$G$17*F60</f>
        <v>0.02150000000000002</v>
      </c>
      <c r="H60" s="126">
        <f>$H$17*F60</f>
        <v>2.1500000000000017</v>
      </c>
      <c r="I60" s="131">
        <f t="shared" si="2"/>
        <v>0.02150000000000002</v>
      </c>
      <c r="J60" s="131">
        <f t="shared" si="3"/>
        <v>2.1500000000000017</v>
      </c>
      <c r="K60" s="145"/>
      <c r="L60" s="145"/>
      <c r="M60" s="145"/>
      <c r="N60" s="105">
        <v>0.02150000000000002</v>
      </c>
      <c r="O60" s="106">
        <v>0.02150000000000002</v>
      </c>
      <c r="P60" s="107">
        <v>0.02150000000000002</v>
      </c>
      <c r="Q60" s="108">
        <v>0.02150000000000002</v>
      </c>
      <c r="R60" s="109">
        <v>0.02150000000000002</v>
      </c>
      <c r="S60" s="145"/>
      <c r="T60" s="145"/>
    </row>
    <row r="61" spans="1:20" ht="13.5" thickBot="1">
      <c r="A61" s="127" t="s">
        <v>70</v>
      </c>
      <c r="B61" s="77">
        <v>193395</v>
      </c>
      <c r="C61" s="112">
        <f>LOOKUP($I$9,$C$86:$G$86,C130:G130)</f>
        <v>0</v>
      </c>
      <c r="D61" s="113">
        <f>$D$17*C61</f>
        <v>0</v>
      </c>
      <c r="E61" s="114">
        <f>$E$17*C61</f>
        <v>0</v>
      </c>
      <c r="F61" s="115">
        <v>0</v>
      </c>
      <c r="G61" s="116">
        <v>0</v>
      </c>
      <c r="H61" s="126">
        <v>0</v>
      </c>
      <c r="I61" s="137">
        <f t="shared" si="2"/>
        <v>0</v>
      </c>
      <c r="J61" s="114">
        <f t="shared" si="3"/>
        <v>0</v>
      </c>
      <c r="K61" s="145"/>
      <c r="L61" s="145"/>
      <c r="M61" s="145"/>
      <c r="N61" s="105">
        <v>5.9579999999999995E-06</v>
      </c>
      <c r="O61" s="106">
        <v>0</v>
      </c>
      <c r="P61" s="107">
        <v>0</v>
      </c>
      <c r="Q61" s="108">
        <v>0</v>
      </c>
      <c r="R61" s="109">
        <v>0</v>
      </c>
      <c r="S61" s="145"/>
      <c r="T61" s="145"/>
    </row>
    <row r="62" spans="1:20" ht="13.5" thickBot="1">
      <c r="A62" s="165" t="s">
        <v>119</v>
      </c>
      <c r="B62" s="166">
        <v>78842</v>
      </c>
      <c r="C62" s="112">
        <f>LOOKUP($I$9,$C$86:$G$86,C131:G131)</f>
        <v>0.011664</v>
      </c>
      <c r="D62" s="113">
        <f>$D$17*C62</f>
        <v>0.0069984</v>
      </c>
      <c r="E62" s="114">
        <f>$E$17*C62</f>
        <v>0.69984</v>
      </c>
      <c r="F62" s="115">
        <v>0</v>
      </c>
      <c r="G62" s="116">
        <v>0</v>
      </c>
      <c r="H62" s="126">
        <v>0</v>
      </c>
      <c r="I62" s="120">
        <f>IF($B$14="N/A",D62+G62,(((100-$B$14)/100)*D62)+G62)</f>
        <v>0.0069984</v>
      </c>
      <c r="J62" s="114">
        <f>IF($B$14="N/A",E62+H62,(((100-$B$14)/100)*E62)+H62)</f>
        <v>0.69984</v>
      </c>
      <c r="K62" s="145"/>
      <c r="L62" s="145"/>
      <c r="M62" s="145"/>
      <c r="N62" s="105">
        <v>0.2622</v>
      </c>
      <c r="O62" s="106">
        <v>0.0606</v>
      </c>
      <c r="P62" s="107">
        <v>0.029160000000000002</v>
      </c>
      <c r="Q62" s="108">
        <v>0.014544</v>
      </c>
      <c r="R62" s="109">
        <v>0.0069984</v>
      </c>
      <c r="S62" s="145"/>
      <c r="T62" s="145"/>
    </row>
    <row r="63" spans="1:20" ht="13.5" thickBot="1">
      <c r="A63" s="127" t="s">
        <v>71</v>
      </c>
      <c r="B63" s="77">
        <v>67561</v>
      </c>
      <c r="C63" s="112">
        <f>LOOKUP($I$9,$C$86:$G$86,C132:G132)</f>
        <v>0.734</v>
      </c>
      <c r="D63" s="113">
        <f>$D$17*C63</f>
        <v>0.44039999999999996</v>
      </c>
      <c r="E63" s="114">
        <f>$E$17*C63</f>
        <v>44.04</v>
      </c>
      <c r="F63" s="115">
        <v>0</v>
      </c>
      <c r="G63" s="116">
        <v>0</v>
      </c>
      <c r="H63" s="126">
        <v>0</v>
      </c>
      <c r="I63" s="120">
        <f t="shared" si="2"/>
        <v>0.44039999999999996</v>
      </c>
      <c r="J63" s="114">
        <f t="shared" si="3"/>
        <v>44.04</v>
      </c>
      <c r="K63" s="145"/>
      <c r="L63" s="145"/>
      <c r="M63" s="145"/>
      <c r="N63" s="105">
        <v>1.488</v>
      </c>
      <c r="O63" s="106">
        <v>1.5</v>
      </c>
      <c r="P63" s="107">
        <v>1.8359999999999999</v>
      </c>
      <c r="Q63" s="108">
        <v>0.36</v>
      </c>
      <c r="R63" s="109">
        <v>0.44039999999999996</v>
      </c>
      <c r="S63" s="145"/>
      <c r="T63" s="145"/>
    </row>
    <row r="64" spans="1:20" ht="13.5" thickBot="1">
      <c r="A64" s="127" t="s">
        <v>72</v>
      </c>
      <c r="B64" s="77">
        <v>75092</v>
      </c>
      <c r="C64" s="112">
        <f>LOOKUP($I$9,$C$86:$G$86,C133:G133)</f>
        <v>0.00989</v>
      </c>
      <c r="D64" s="113">
        <f>$D$17*C64</f>
        <v>0.005933999999999999</v>
      </c>
      <c r="E64" s="114">
        <f>$E$17*C64</f>
        <v>0.5933999999999999</v>
      </c>
      <c r="F64" s="115">
        <v>0.005</v>
      </c>
      <c r="G64" s="116">
        <f>$G$17*F64</f>
        <v>0.00010000000000000009</v>
      </c>
      <c r="H64" s="126">
        <f>$H$17*F64</f>
        <v>0.010000000000000009</v>
      </c>
      <c r="I64" s="120">
        <f t="shared" si="2"/>
        <v>0.006033999999999999</v>
      </c>
      <c r="J64" s="114">
        <f t="shared" si="3"/>
        <v>0.6033999999999999</v>
      </c>
      <c r="K64" s="145"/>
      <c r="L64" s="145"/>
      <c r="M64" s="145"/>
      <c r="N64" s="105">
        <v>0.08829999999999999</v>
      </c>
      <c r="O64" s="106">
        <v>0.0121</v>
      </c>
      <c r="P64" s="107">
        <v>0.02482</v>
      </c>
      <c r="Q64" s="108">
        <v>0.00298</v>
      </c>
      <c r="R64" s="109">
        <v>0.006033999999999999</v>
      </c>
      <c r="S64" s="145"/>
      <c r="T64" s="145"/>
    </row>
    <row r="65" spans="1:20" ht="13.5" thickBot="1">
      <c r="A65" s="127" t="s">
        <v>103</v>
      </c>
      <c r="B65" s="77">
        <v>78933</v>
      </c>
      <c r="C65" s="112" t="str">
        <f>LOOKUP($I$9,$C$86:$G$86,C134:G134)</f>
        <v>~</v>
      </c>
      <c r="D65" s="113">
        <v>0</v>
      </c>
      <c r="E65" s="114">
        <v>0</v>
      </c>
      <c r="F65" s="115">
        <v>0.005</v>
      </c>
      <c r="G65" s="116">
        <f>$G$17*F65</f>
        <v>0.00010000000000000009</v>
      </c>
      <c r="H65" s="126">
        <f>$H$17*F65</f>
        <v>0.010000000000000009</v>
      </c>
      <c r="I65" s="120">
        <f t="shared" si="2"/>
        <v>0.00010000000000000009</v>
      </c>
      <c r="J65" s="114">
        <f t="shared" si="3"/>
        <v>0.010000000000000009</v>
      </c>
      <c r="K65" s="145"/>
      <c r="L65" s="145"/>
      <c r="M65" s="145"/>
      <c r="N65" s="105">
        <v>0.00010000000000000009</v>
      </c>
      <c r="O65" s="106">
        <v>0.00010000000000000009</v>
      </c>
      <c r="P65" s="107">
        <v>0.00010000000000000009</v>
      </c>
      <c r="Q65" s="108">
        <v>0.00010000000000000009</v>
      </c>
      <c r="R65" s="109">
        <v>0.00010000000000000009</v>
      </c>
      <c r="S65" s="145"/>
      <c r="T65" s="145"/>
    </row>
    <row r="66" spans="1:20" ht="13.5" thickBot="1">
      <c r="A66" s="127" t="s">
        <v>23</v>
      </c>
      <c r="B66" s="77">
        <v>91203</v>
      </c>
      <c r="C66" s="112">
        <f>LOOKUP($I$9,$C$86:$G$86,C135:G135)</f>
        <v>0.0233</v>
      </c>
      <c r="D66" s="113">
        <f>$D$17*C66</f>
        <v>0.013980000000000001</v>
      </c>
      <c r="E66" s="114">
        <f>$E$17*C66</f>
        <v>1.3980000000000001</v>
      </c>
      <c r="F66" s="115">
        <v>0</v>
      </c>
      <c r="G66" s="116">
        <f>$G$17*F66</f>
        <v>0</v>
      </c>
      <c r="H66" s="126">
        <f>$H$17*F66</f>
        <v>0</v>
      </c>
      <c r="I66" s="120">
        <f t="shared" si="2"/>
        <v>0.013980000000000001</v>
      </c>
      <c r="J66" s="114">
        <f t="shared" si="3"/>
        <v>1.3980000000000001</v>
      </c>
      <c r="K66" s="145"/>
      <c r="L66" s="145"/>
      <c r="M66" s="145"/>
      <c r="N66" s="105">
        <v>0.05778</v>
      </c>
      <c r="O66" s="106">
        <v>0.044640000000000006</v>
      </c>
      <c r="P66" s="107">
        <v>0.05826</v>
      </c>
      <c r="Q66" s="108">
        <v>0.01074</v>
      </c>
      <c r="R66" s="109">
        <v>0.013980000000000001</v>
      </c>
      <c r="S66" s="145"/>
      <c r="T66" s="145"/>
    </row>
    <row r="67" spans="1:20" ht="13.5" thickBot="1">
      <c r="A67" s="127" t="s">
        <v>85</v>
      </c>
      <c r="B67" s="77">
        <v>1151</v>
      </c>
      <c r="C67" s="112">
        <f>LOOKUP($I$9,$C$86:$G$86,C136:G136)</f>
        <v>0.0105</v>
      </c>
      <c r="D67" s="113">
        <f>$D$17*C67</f>
        <v>0.0063</v>
      </c>
      <c r="E67" s="114">
        <f>$E$17*C67</f>
        <v>0.63</v>
      </c>
      <c r="F67" s="115">
        <v>0</v>
      </c>
      <c r="G67" s="116">
        <v>0</v>
      </c>
      <c r="H67" s="126">
        <v>0</v>
      </c>
      <c r="I67" s="120">
        <f t="shared" si="2"/>
        <v>0.0063</v>
      </c>
      <c r="J67" s="114">
        <f t="shared" si="3"/>
        <v>0.63</v>
      </c>
      <c r="K67" s="145"/>
      <c r="L67" s="145"/>
      <c r="M67" s="145"/>
      <c r="N67" s="105">
        <v>0.02082</v>
      </c>
      <c r="O67" s="106">
        <v>0.00465</v>
      </c>
      <c r="P67" s="107">
        <v>0.02634</v>
      </c>
      <c r="Q67" s="108">
        <v>0.001116</v>
      </c>
      <c r="R67" s="109">
        <v>0.0063</v>
      </c>
      <c r="S67" s="145"/>
      <c r="T67" s="145"/>
    </row>
    <row r="68" spans="1:20" ht="13.5" thickBot="1">
      <c r="A68" s="127" t="s">
        <v>19</v>
      </c>
      <c r="B68" s="77">
        <v>127184</v>
      </c>
      <c r="C68" s="112" t="str">
        <f>LOOKUP($I$9,$C$86:$G$86,C137:G137)</f>
        <v>~</v>
      </c>
      <c r="D68" s="113">
        <v>0</v>
      </c>
      <c r="E68" s="114">
        <v>0</v>
      </c>
      <c r="F68" s="115">
        <v>0.025</v>
      </c>
      <c r="G68" s="116">
        <f>$G$17*F68</f>
        <v>0.0005000000000000004</v>
      </c>
      <c r="H68" s="126">
        <f>$H$17*F68</f>
        <v>0.050000000000000044</v>
      </c>
      <c r="I68" s="120">
        <f t="shared" si="2"/>
        <v>0.0005000000000000004</v>
      </c>
      <c r="J68" s="114">
        <f t="shared" si="3"/>
        <v>0.050000000000000044</v>
      </c>
      <c r="K68" s="145"/>
      <c r="L68" s="145"/>
      <c r="M68" s="145"/>
      <c r="N68" s="105">
        <v>0.0005000000000000004</v>
      </c>
      <c r="O68" s="106">
        <v>0.0005000000000000004</v>
      </c>
      <c r="P68" s="107">
        <v>0.0005000000000000004</v>
      </c>
      <c r="Q68" s="108">
        <v>0.0005000000000000004</v>
      </c>
      <c r="R68" s="109">
        <v>0.0005000000000000004</v>
      </c>
      <c r="S68" s="145"/>
      <c r="T68" s="145"/>
    </row>
    <row r="69" spans="1:20" ht="13.5" thickBot="1">
      <c r="A69" s="125" t="s">
        <v>68</v>
      </c>
      <c r="B69" s="124">
        <v>198550</v>
      </c>
      <c r="C69" s="112">
        <f>LOOKUP($I$9,$C$86:$G$86,C138:G138)</f>
        <v>0</v>
      </c>
      <c r="D69" s="113">
        <f aca="true" t="shared" si="8" ref="D69:D74">$D$17*C69</f>
        <v>0</v>
      </c>
      <c r="E69" s="114">
        <f aca="true" t="shared" si="9" ref="E69:E74">$E$17*C69</f>
        <v>0</v>
      </c>
      <c r="F69" s="115">
        <v>0</v>
      </c>
      <c r="G69" s="116">
        <v>0</v>
      </c>
      <c r="H69" s="126">
        <v>0</v>
      </c>
      <c r="I69" s="120">
        <f t="shared" si="2"/>
        <v>0</v>
      </c>
      <c r="J69" s="114">
        <f t="shared" si="3"/>
        <v>0</v>
      </c>
      <c r="K69" s="145"/>
      <c r="L69" s="145"/>
      <c r="M69" s="145"/>
      <c r="N69" s="105">
        <v>2.982E-06</v>
      </c>
      <c r="O69" s="106">
        <v>0</v>
      </c>
      <c r="P69" s="107">
        <v>0</v>
      </c>
      <c r="Q69" s="108">
        <v>0</v>
      </c>
      <c r="R69" s="109">
        <v>0</v>
      </c>
      <c r="S69" s="145"/>
      <c r="T69" s="145"/>
    </row>
    <row r="70" spans="1:20" ht="13.5" thickBot="1">
      <c r="A70" s="121" t="s">
        <v>35</v>
      </c>
      <c r="B70" s="122">
        <v>85018</v>
      </c>
      <c r="C70" s="112">
        <f>LOOKUP($I$9,$C$86:$G$86,C139:G139)</f>
        <v>0</v>
      </c>
      <c r="D70" s="113">
        <f t="shared" si="8"/>
        <v>0</v>
      </c>
      <c r="E70" s="114">
        <f t="shared" si="9"/>
        <v>0</v>
      </c>
      <c r="F70" s="115">
        <v>0</v>
      </c>
      <c r="G70" s="116">
        <f>$G$17*F70</f>
        <v>0</v>
      </c>
      <c r="H70" s="126">
        <f>$H$17*F70</f>
        <v>0</v>
      </c>
      <c r="I70" s="120">
        <f t="shared" si="2"/>
        <v>0</v>
      </c>
      <c r="J70" s="114">
        <f t="shared" si="3"/>
        <v>0</v>
      </c>
      <c r="K70" s="145"/>
      <c r="L70" s="145"/>
      <c r="M70" s="145"/>
      <c r="N70" s="105">
        <v>0.002118</v>
      </c>
      <c r="O70" s="106">
        <v>0.00624</v>
      </c>
      <c r="P70" s="107">
        <v>0</v>
      </c>
      <c r="Q70" s="108">
        <v>0.0015</v>
      </c>
      <c r="R70" s="109">
        <v>0</v>
      </c>
      <c r="S70" s="145"/>
      <c r="T70" s="145"/>
    </row>
    <row r="71" spans="1:20" ht="13.5" thickBot="1">
      <c r="A71" s="132" t="s">
        <v>33</v>
      </c>
      <c r="B71" s="133">
        <v>108952</v>
      </c>
      <c r="C71" s="112">
        <f>LOOKUP($I$9,$C$86:$G$86,C140:G140)</f>
        <v>0</v>
      </c>
      <c r="D71" s="113">
        <f t="shared" si="8"/>
        <v>0</v>
      </c>
      <c r="E71" s="114">
        <f t="shared" si="9"/>
        <v>0</v>
      </c>
      <c r="F71" s="115">
        <v>0</v>
      </c>
      <c r="G71" s="116">
        <f>$G$17*F71</f>
        <v>0</v>
      </c>
      <c r="H71" s="126">
        <f>$H$17*F71</f>
        <v>0</v>
      </c>
      <c r="I71" s="120">
        <f t="shared" si="2"/>
        <v>0</v>
      </c>
      <c r="J71" s="114">
        <f t="shared" si="3"/>
        <v>0</v>
      </c>
      <c r="K71" s="145"/>
      <c r="L71" s="145"/>
      <c r="M71" s="145"/>
      <c r="N71" s="105">
        <v>0.025259999999999998</v>
      </c>
      <c r="O71" s="106">
        <v>0.0144</v>
      </c>
      <c r="P71" s="107">
        <v>0</v>
      </c>
      <c r="Q71" s="108">
        <v>0.0034560000000000003</v>
      </c>
      <c r="R71" s="109">
        <v>0</v>
      </c>
      <c r="S71" s="145"/>
      <c r="T71" s="145"/>
    </row>
    <row r="72" spans="1:20" ht="13.5" thickBot="1">
      <c r="A72" s="125" t="s">
        <v>69</v>
      </c>
      <c r="B72" s="124">
        <v>129000</v>
      </c>
      <c r="C72" s="112">
        <f>LOOKUP($I$9,$C$86:$G$86,C141:G141)</f>
        <v>0</v>
      </c>
      <c r="D72" s="113">
        <f t="shared" si="8"/>
        <v>0</v>
      </c>
      <c r="E72" s="114">
        <f t="shared" si="9"/>
        <v>0</v>
      </c>
      <c r="F72" s="115">
        <v>0</v>
      </c>
      <c r="G72" s="116">
        <v>0</v>
      </c>
      <c r="H72" s="126">
        <v>0</v>
      </c>
      <c r="I72" s="120">
        <f t="shared" si="2"/>
        <v>0</v>
      </c>
      <c r="J72" s="114">
        <f t="shared" si="3"/>
        <v>0</v>
      </c>
      <c r="K72" s="145"/>
      <c r="L72" s="145"/>
      <c r="M72" s="145"/>
      <c r="N72" s="105">
        <v>0.0003504</v>
      </c>
      <c r="O72" s="106">
        <v>0.0008159999999999999</v>
      </c>
      <c r="P72" s="107">
        <v>0</v>
      </c>
      <c r="Q72" s="108">
        <v>0.0001956</v>
      </c>
      <c r="R72" s="109">
        <v>0</v>
      </c>
      <c r="S72" s="145"/>
      <c r="T72" s="145"/>
    </row>
    <row r="73" spans="1:20" ht="13.5" thickBot="1">
      <c r="A73" s="132" t="s">
        <v>32</v>
      </c>
      <c r="B73" s="133">
        <v>100425</v>
      </c>
      <c r="C73" s="112">
        <f>LOOKUP($I$9,$C$86:$G$86,C142:G142)</f>
        <v>0.00286</v>
      </c>
      <c r="D73" s="113">
        <f t="shared" si="8"/>
        <v>0.001716</v>
      </c>
      <c r="E73" s="114">
        <f t="shared" si="9"/>
        <v>0.1716</v>
      </c>
      <c r="F73" s="115">
        <v>0</v>
      </c>
      <c r="G73" s="116">
        <f>$G$17*F73</f>
        <v>0</v>
      </c>
      <c r="H73" s="126">
        <f>$H$17*F73</f>
        <v>0</v>
      </c>
      <c r="I73" s="120">
        <f t="shared" si="2"/>
        <v>0.001716</v>
      </c>
      <c r="J73" s="114">
        <f t="shared" si="3"/>
        <v>0.1716</v>
      </c>
      <c r="K73" s="145"/>
      <c r="L73" s="145"/>
      <c r="M73" s="145"/>
      <c r="N73" s="105">
        <v>0.03287999999999999</v>
      </c>
      <c r="O73" s="106">
        <v>0.014159999999999999</v>
      </c>
      <c r="P73" s="107">
        <v>0.007139999999999999</v>
      </c>
      <c r="Q73" s="108">
        <v>0.003396</v>
      </c>
      <c r="R73" s="109">
        <v>0.001716</v>
      </c>
      <c r="S73" s="145"/>
      <c r="T73" s="145"/>
    </row>
    <row r="74" spans="1:20" ht="13.5" thickBot="1">
      <c r="A74" s="127" t="s">
        <v>14</v>
      </c>
      <c r="B74" s="77">
        <v>108883</v>
      </c>
      <c r="C74" s="112">
        <f>LOOKUP($I$9,$C$86:$G$86,C143:G143)</f>
        <v>0.134</v>
      </c>
      <c r="D74" s="113">
        <f t="shared" si="8"/>
        <v>0.0804</v>
      </c>
      <c r="E74" s="114">
        <f t="shared" si="9"/>
        <v>8.040000000000001</v>
      </c>
      <c r="F74" s="115">
        <v>0</v>
      </c>
      <c r="G74" s="116">
        <f>$G$17*F74</f>
        <v>0</v>
      </c>
      <c r="H74" s="126">
        <f>$H$17*F74</f>
        <v>0</v>
      </c>
      <c r="I74" s="120">
        <f t="shared" si="2"/>
        <v>0.0804</v>
      </c>
      <c r="J74" s="114">
        <f t="shared" si="3"/>
        <v>8.040000000000001</v>
      </c>
      <c r="K74" s="145"/>
      <c r="L74" s="145"/>
      <c r="M74" s="145"/>
      <c r="N74" s="105">
        <v>0.5778</v>
      </c>
      <c r="O74" s="106">
        <v>0.24479999999999996</v>
      </c>
      <c r="P74" s="107">
        <v>0.33480000000000004</v>
      </c>
      <c r="Q74" s="108">
        <v>0.05874</v>
      </c>
      <c r="R74" s="109">
        <v>0.0804</v>
      </c>
      <c r="S74" s="145"/>
      <c r="T74" s="145"/>
    </row>
    <row r="75" spans="1:20" ht="13.5" thickBot="1">
      <c r="A75" s="127" t="s">
        <v>104</v>
      </c>
      <c r="B75" s="77">
        <v>79016</v>
      </c>
      <c r="C75" s="112" t="str">
        <f>LOOKUP($I$9,$C$86:$G$86,C144:G144)</f>
        <v>~</v>
      </c>
      <c r="D75" s="113">
        <v>0</v>
      </c>
      <c r="E75" s="114">
        <v>0</v>
      </c>
      <c r="F75" s="115">
        <v>0.015</v>
      </c>
      <c r="G75" s="116">
        <f>$G$17*F75</f>
        <v>0.00030000000000000024</v>
      </c>
      <c r="H75" s="126">
        <f>$H$17*F75</f>
        <v>0.030000000000000027</v>
      </c>
      <c r="I75" s="120">
        <f t="shared" si="2"/>
        <v>0.00030000000000000024</v>
      </c>
      <c r="J75" s="114">
        <f t="shared" si="3"/>
        <v>0.030000000000000027</v>
      </c>
      <c r="K75" s="145"/>
      <c r="L75" s="145"/>
      <c r="M75" s="145"/>
      <c r="N75" s="105">
        <v>0.00030000000000000024</v>
      </c>
      <c r="O75" s="106">
        <v>0.00030000000000000024</v>
      </c>
      <c r="P75" s="107">
        <v>0.00030000000000000024</v>
      </c>
      <c r="Q75" s="108">
        <v>0.00030000000000000024</v>
      </c>
      <c r="R75" s="109">
        <v>0.00030000000000000024</v>
      </c>
      <c r="S75" s="145"/>
      <c r="T75" s="145"/>
    </row>
    <row r="76" spans="1:20" ht="13.5" thickBot="1">
      <c r="A76" s="127" t="s">
        <v>73</v>
      </c>
      <c r="B76" s="77">
        <v>75014</v>
      </c>
      <c r="C76" s="112">
        <f>LOOKUP($I$9,$C$86:$G$86,C145:G145)</f>
        <v>0.00172</v>
      </c>
      <c r="D76" s="113">
        <f>$D$17*C76</f>
        <v>0.001032</v>
      </c>
      <c r="E76" s="114">
        <f>$E$17*C76</f>
        <v>0.1032</v>
      </c>
      <c r="F76" s="115">
        <v>0</v>
      </c>
      <c r="G76" s="116">
        <v>0</v>
      </c>
      <c r="H76" s="126">
        <v>0</v>
      </c>
      <c r="I76" s="120">
        <f t="shared" si="2"/>
        <v>0.001032</v>
      </c>
      <c r="J76" s="114">
        <f t="shared" si="3"/>
        <v>0.1032</v>
      </c>
      <c r="K76" s="145"/>
      <c r="L76" s="145"/>
      <c r="M76" s="145"/>
      <c r="N76" s="105">
        <v>0.01482</v>
      </c>
      <c r="O76" s="106">
        <v>0.00894</v>
      </c>
      <c r="P76" s="107">
        <v>0.004307999999999999</v>
      </c>
      <c r="Q76" s="108">
        <v>0.0021479999999999997</v>
      </c>
      <c r="R76" s="109">
        <v>0.001032</v>
      </c>
      <c r="S76" s="145"/>
      <c r="T76" s="145"/>
    </row>
    <row r="77" spans="1:20" ht="13.5" thickBot="1">
      <c r="A77" s="138" t="s">
        <v>15</v>
      </c>
      <c r="B77" s="139">
        <v>1330207</v>
      </c>
      <c r="C77" s="140">
        <f>LOOKUP($I$9,$C$86:$G$86,C146:G146)</f>
        <v>0.0468</v>
      </c>
      <c r="D77" s="141">
        <f>$D$17*C77</f>
        <v>0.02808</v>
      </c>
      <c r="E77" s="142">
        <f>$E$17*C77</f>
        <v>2.8080000000000003</v>
      </c>
      <c r="F77" s="143">
        <v>0.225</v>
      </c>
      <c r="G77" s="140">
        <f>$G$17*F77</f>
        <v>0.004500000000000004</v>
      </c>
      <c r="H77" s="144">
        <f>$H$17*F77</f>
        <v>0.4500000000000004</v>
      </c>
      <c r="I77" s="128">
        <f t="shared" si="2"/>
        <v>0.032580000000000005</v>
      </c>
      <c r="J77" s="142">
        <f t="shared" si="3"/>
        <v>3.258000000000001</v>
      </c>
      <c r="K77" s="145"/>
      <c r="L77" s="145"/>
      <c r="M77" s="145"/>
      <c r="N77" s="105">
        <v>0.1653</v>
      </c>
      <c r="O77" s="106">
        <v>0.1149</v>
      </c>
      <c r="P77" s="107">
        <v>0.1215</v>
      </c>
      <c r="Q77" s="108">
        <v>0.031020000000000006</v>
      </c>
      <c r="R77" s="109">
        <v>0.032580000000000005</v>
      </c>
      <c r="S77" s="145"/>
      <c r="T77" s="145"/>
    </row>
    <row r="78" spans="1:20" ht="12.75">
      <c r="A78" s="145"/>
      <c r="B78" s="148"/>
      <c r="C78" s="145"/>
      <c r="D78" s="145"/>
      <c r="E78" s="145"/>
      <c r="F78" s="145"/>
      <c r="G78" s="145"/>
      <c r="H78" s="145"/>
      <c r="I78" s="145"/>
      <c r="J78" s="145"/>
      <c r="K78" s="145"/>
      <c r="L78" s="145"/>
      <c r="M78" s="145"/>
      <c r="N78" s="145"/>
      <c r="O78" s="145"/>
      <c r="P78" s="145"/>
      <c r="Q78" s="145"/>
      <c r="R78" s="145"/>
      <c r="S78" s="145"/>
      <c r="T78" s="145"/>
    </row>
    <row r="79" spans="1:20" ht="12.75">
      <c r="A79" s="13" t="s">
        <v>7</v>
      </c>
      <c r="B79" s="14"/>
      <c r="C79" s="15"/>
      <c r="D79" s="15"/>
      <c r="E79" s="15"/>
      <c r="F79" s="15"/>
      <c r="G79" s="15"/>
      <c r="H79" s="15"/>
      <c r="I79" s="15"/>
      <c r="J79" s="15"/>
      <c r="K79" s="16"/>
      <c r="L79" s="145"/>
      <c r="M79" s="145"/>
      <c r="N79" s="145"/>
      <c r="O79" s="145"/>
      <c r="P79" s="145"/>
      <c r="Q79" s="145"/>
      <c r="R79" s="145"/>
      <c r="S79" s="145"/>
      <c r="T79" s="145"/>
    </row>
    <row r="80" spans="1:20" ht="16.5" customHeight="1">
      <c r="A80" s="172" t="s">
        <v>106</v>
      </c>
      <c r="B80" s="173"/>
      <c r="C80" s="173"/>
      <c r="D80" s="173"/>
      <c r="E80" s="173"/>
      <c r="F80" s="173"/>
      <c r="G80" s="173"/>
      <c r="H80" s="173"/>
      <c r="I80" s="173"/>
      <c r="J80" s="173"/>
      <c r="K80" s="174"/>
      <c r="L80" s="145"/>
      <c r="M80" s="145"/>
      <c r="N80" s="145"/>
      <c r="O80" s="145"/>
      <c r="P80" s="145"/>
      <c r="Q80" s="145"/>
      <c r="R80" s="145"/>
      <c r="S80" s="145"/>
      <c r="T80" s="145"/>
    </row>
    <row r="81" spans="1:20" ht="16.5" customHeight="1">
      <c r="A81" s="175"/>
      <c r="B81" s="176"/>
      <c r="C81" s="176"/>
      <c r="D81" s="176"/>
      <c r="E81" s="176"/>
      <c r="F81" s="176"/>
      <c r="G81" s="176"/>
      <c r="H81" s="176"/>
      <c r="I81" s="176"/>
      <c r="J81" s="176"/>
      <c r="K81" s="177"/>
      <c r="L81" s="145"/>
      <c r="M81" s="145"/>
      <c r="N81" s="145"/>
      <c r="O81" s="145"/>
      <c r="P81" s="145"/>
      <c r="Q81" s="145"/>
      <c r="R81" s="145"/>
      <c r="S81" s="145"/>
      <c r="T81" s="145"/>
    </row>
    <row r="82" spans="1:20" ht="16.5" customHeight="1">
      <c r="A82" s="178"/>
      <c r="B82" s="179"/>
      <c r="C82" s="179"/>
      <c r="D82" s="179"/>
      <c r="E82" s="179"/>
      <c r="F82" s="179"/>
      <c r="G82" s="179"/>
      <c r="H82" s="179"/>
      <c r="I82" s="179"/>
      <c r="J82" s="179"/>
      <c r="K82" s="180"/>
      <c r="L82" s="145"/>
      <c r="M82" s="145"/>
      <c r="N82" s="145"/>
      <c r="O82" s="145"/>
      <c r="P82" s="145"/>
      <c r="Q82" s="145"/>
      <c r="R82" s="145"/>
      <c r="S82" s="145"/>
      <c r="T82" s="145"/>
    </row>
    <row r="83" spans="1:20" ht="15.75" customHeight="1">
      <c r="A83" s="193" t="s">
        <v>86</v>
      </c>
      <c r="B83" s="194"/>
      <c r="C83" s="194"/>
      <c r="D83" s="194"/>
      <c r="E83" s="194"/>
      <c r="F83" s="194"/>
      <c r="G83" s="194"/>
      <c r="H83" s="194"/>
      <c r="I83" s="195"/>
      <c r="J83" s="149"/>
      <c r="K83" s="149"/>
      <c r="L83" s="145"/>
      <c r="M83" s="145"/>
      <c r="N83" s="145"/>
      <c r="O83" s="145"/>
      <c r="P83" s="145"/>
      <c r="Q83" s="145"/>
      <c r="R83" s="145"/>
      <c r="S83" s="145"/>
      <c r="T83" s="145"/>
    </row>
    <row r="84" spans="1:20" ht="12.75">
      <c r="A84" s="190" t="s">
        <v>116</v>
      </c>
      <c r="B84" s="191"/>
      <c r="C84" s="191"/>
      <c r="D84" s="191"/>
      <c r="E84" s="191"/>
      <c r="F84" s="191"/>
      <c r="G84" s="191"/>
      <c r="H84" s="191"/>
      <c r="I84" s="192"/>
      <c r="J84" s="145"/>
      <c r="K84" s="145"/>
      <c r="L84" s="145"/>
      <c r="M84" s="145"/>
      <c r="N84" s="145"/>
      <c r="O84" s="145"/>
      <c r="P84" s="145"/>
      <c r="Q84" s="145"/>
      <c r="R84" s="145"/>
      <c r="S84" s="145"/>
      <c r="T84" s="145"/>
    </row>
    <row r="85" spans="1:20" ht="12.75">
      <c r="A85" s="151"/>
      <c r="B85" s="152"/>
      <c r="C85" s="153"/>
      <c r="D85" s="153"/>
      <c r="E85" s="154"/>
      <c r="F85" s="153"/>
      <c r="G85" s="153"/>
      <c r="H85" s="155"/>
      <c r="I85" s="145"/>
      <c r="J85" s="145"/>
      <c r="K85" s="145"/>
      <c r="L85" s="145"/>
      <c r="M85" s="145"/>
      <c r="N85" s="145"/>
      <c r="O85" s="145"/>
      <c r="P85" s="145"/>
      <c r="Q85" s="145"/>
      <c r="R85" s="145"/>
      <c r="S85" s="145"/>
      <c r="T85" s="145"/>
    </row>
    <row r="86" spans="1:20" ht="12.75">
      <c r="A86" s="151"/>
      <c r="B86" s="152"/>
      <c r="C86" s="32">
        <v>1</v>
      </c>
      <c r="D86" s="32">
        <v>2</v>
      </c>
      <c r="E86" s="33">
        <v>3</v>
      </c>
      <c r="F86" s="32">
        <v>4</v>
      </c>
      <c r="G86" s="33">
        <v>5</v>
      </c>
      <c r="H86" s="156"/>
      <c r="I86" s="156"/>
      <c r="J86" s="150"/>
      <c r="K86" s="145"/>
      <c r="L86" s="145"/>
      <c r="M86" s="145"/>
      <c r="N86" s="145"/>
      <c r="O86" s="145"/>
      <c r="P86" s="145"/>
      <c r="Q86" s="145"/>
      <c r="R86" s="145"/>
      <c r="S86" s="145"/>
      <c r="T86" s="145"/>
    </row>
    <row r="87" spans="1:10" ht="17.25" customHeight="1">
      <c r="A87" s="184" t="s">
        <v>20</v>
      </c>
      <c r="B87" s="184" t="s">
        <v>3</v>
      </c>
      <c r="C87" s="187" t="s">
        <v>41</v>
      </c>
      <c r="D87" s="187" t="s">
        <v>42</v>
      </c>
      <c r="E87" s="187" t="s">
        <v>43</v>
      </c>
      <c r="F87" s="187" t="s">
        <v>89</v>
      </c>
      <c r="G87" s="187" t="s">
        <v>90</v>
      </c>
      <c r="H87" s="171"/>
      <c r="I87" s="171"/>
      <c r="J87" s="171"/>
    </row>
    <row r="88" spans="1:10" ht="18.75" customHeight="1">
      <c r="A88" s="198"/>
      <c r="B88" s="209"/>
      <c r="C88" s="188"/>
      <c r="D88" s="188"/>
      <c r="E88" s="188"/>
      <c r="F88" s="188"/>
      <c r="G88" s="188"/>
      <c r="H88" s="171"/>
      <c r="I88" s="171"/>
      <c r="J88" s="171"/>
    </row>
    <row r="89" spans="1:10" ht="12.75">
      <c r="A89" s="198"/>
      <c r="B89" s="209"/>
      <c r="C89" s="188"/>
      <c r="D89" s="188"/>
      <c r="E89" s="188"/>
      <c r="F89" s="188"/>
      <c r="G89" s="188"/>
      <c r="H89" s="171"/>
      <c r="I89" s="171"/>
      <c r="J89" s="171"/>
    </row>
    <row r="90" spans="1:10" ht="12.75">
      <c r="A90" s="199"/>
      <c r="B90" s="210"/>
      <c r="C90" s="189"/>
      <c r="D90" s="189"/>
      <c r="E90" s="189"/>
      <c r="F90" s="189"/>
      <c r="G90" s="189"/>
      <c r="H90" s="171"/>
      <c r="I90" s="171"/>
      <c r="J90" s="171"/>
    </row>
    <row r="91" spans="1:10" ht="12.75">
      <c r="A91" s="12" t="s">
        <v>38</v>
      </c>
      <c r="B91" s="78">
        <v>79345</v>
      </c>
      <c r="C91" s="23">
        <v>0.0663</v>
      </c>
      <c r="D91" s="40">
        <v>0.04</v>
      </c>
      <c r="E91" s="40">
        <v>0.0253</v>
      </c>
      <c r="F91" s="40">
        <v>0.0096</v>
      </c>
      <c r="G91" s="91">
        <v>0.00607</v>
      </c>
      <c r="H91" s="40"/>
      <c r="I91" s="41"/>
      <c r="J91" s="40"/>
    </row>
    <row r="92" spans="1:10" ht="12.75">
      <c r="A92" s="35" t="s">
        <v>47</v>
      </c>
      <c r="B92" s="7">
        <v>79005</v>
      </c>
      <c r="C92" s="23">
        <v>0.0527</v>
      </c>
      <c r="D92" s="40">
        <v>0.0318</v>
      </c>
      <c r="E92" s="40">
        <v>0.0153</v>
      </c>
      <c r="F92" s="40">
        <v>0.00763</v>
      </c>
      <c r="G92" s="91">
        <v>0.00367</v>
      </c>
      <c r="H92" s="40"/>
      <c r="I92" s="41"/>
      <c r="J92" s="40"/>
    </row>
    <row r="93" spans="1:10" ht="12.75">
      <c r="A93" s="35" t="s">
        <v>48</v>
      </c>
      <c r="B93" s="7">
        <v>75343</v>
      </c>
      <c r="C93" s="23">
        <v>0.0391</v>
      </c>
      <c r="D93" s="40">
        <v>0.0236</v>
      </c>
      <c r="E93" s="40">
        <v>0.011300000000000001</v>
      </c>
      <c r="F93" s="40">
        <v>0.00566</v>
      </c>
      <c r="G93" s="91">
        <v>0.00271</v>
      </c>
      <c r="H93" s="40"/>
      <c r="I93" s="41"/>
      <c r="J93" s="40"/>
    </row>
    <row r="94" spans="1:10" ht="12.75">
      <c r="A94" s="37" t="s">
        <v>37</v>
      </c>
      <c r="B94" s="79">
        <v>95636</v>
      </c>
      <c r="C94" s="23">
        <v>0.111</v>
      </c>
      <c r="D94" s="27">
        <v>0.0143</v>
      </c>
      <c r="E94" s="23">
        <v>0</v>
      </c>
      <c r="F94" s="23">
        <v>0.00343</v>
      </c>
      <c r="G94" s="38">
        <v>0</v>
      </c>
      <c r="H94" s="41"/>
      <c r="I94" s="41"/>
      <c r="J94" s="41"/>
    </row>
    <row r="95" spans="1:10" ht="12.75">
      <c r="A95" s="37" t="s">
        <v>49</v>
      </c>
      <c r="B95" s="79">
        <v>78875</v>
      </c>
      <c r="C95" s="27">
        <v>0.0446</v>
      </c>
      <c r="D95" s="157">
        <v>0.0269</v>
      </c>
      <c r="E95" s="158">
        <v>0.013</v>
      </c>
      <c r="F95" s="157">
        <v>0.006456</v>
      </c>
      <c r="G95" s="158">
        <v>0.00312</v>
      </c>
      <c r="H95" s="41"/>
      <c r="I95" s="41"/>
      <c r="J95" s="41"/>
    </row>
    <row r="96" spans="1:10" ht="12.75">
      <c r="A96" s="35" t="s">
        <v>50</v>
      </c>
      <c r="B96" s="7">
        <v>106990</v>
      </c>
      <c r="C96" s="23">
        <v>0.82</v>
      </c>
      <c r="D96" s="40">
        <v>0.26699999999999996</v>
      </c>
      <c r="E96" s="40">
        <v>0.6629999999999999</v>
      </c>
      <c r="F96" s="40">
        <v>0.0641</v>
      </c>
      <c r="G96" s="91">
        <v>0.159</v>
      </c>
      <c r="H96" s="41"/>
      <c r="I96" s="41"/>
      <c r="J96" s="40"/>
    </row>
    <row r="97" spans="1:10" ht="12.75">
      <c r="A97" s="159" t="s">
        <v>84</v>
      </c>
      <c r="B97" s="160">
        <v>542756</v>
      </c>
      <c r="C97" s="23">
        <v>0.0438</v>
      </c>
      <c r="D97" s="161">
        <v>0.0264</v>
      </c>
      <c r="E97" s="161">
        <v>0.012700000000000001</v>
      </c>
      <c r="F97" s="161">
        <v>0.006336</v>
      </c>
      <c r="G97" s="161">
        <v>0.0030480000000000004</v>
      </c>
      <c r="H97" s="41"/>
      <c r="I97" s="41"/>
      <c r="J97" s="40"/>
    </row>
    <row r="98" spans="1:10" ht="12.75">
      <c r="A98" s="46" t="s">
        <v>51</v>
      </c>
      <c r="B98" s="47">
        <v>540841</v>
      </c>
      <c r="C98" s="23">
        <v>0.846</v>
      </c>
      <c r="D98" s="27">
        <v>0.25</v>
      </c>
      <c r="E98" s="23">
        <v>0</v>
      </c>
      <c r="F98" s="23">
        <v>0.06</v>
      </c>
      <c r="G98" s="38">
        <v>0</v>
      </c>
      <c r="H98" s="41"/>
      <c r="I98" s="41"/>
      <c r="J98" s="40"/>
    </row>
    <row r="99" spans="1:10" ht="12.75">
      <c r="A99" s="162" t="s">
        <v>34</v>
      </c>
      <c r="B99" s="163">
        <v>91576</v>
      </c>
      <c r="C99" s="23">
        <v>0.0214</v>
      </c>
      <c r="D99" s="27">
        <v>0.0332</v>
      </c>
      <c r="E99" s="23">
        <v>0</v>
      </c>
      <c r="F99" s="23">
        <v>0.00797</v>
      </c>
      <c r="G99" s="38">
        <v>0</v>
      </c>
      <c r="H99" s="41"/>
      <c r="I99" s="40"/>
      <c r="J99" s="40"/>
    </row>
    <row r="100" spans="1:10" ht="12.75">
      <c r="A100" s="46" t="s">
        <v>52</v>
      </c>
      <c r="B100" s="47">
        <v>83329</v>
      </c>
      <c r="C100" s="23">
        <v>0.00133</v>
      </c>
      <c r="D100" s="27">
        <v>0.00125</v>
      </c>
      <c r="E100" s="23">
        <v>0</v>
      </c>
      <c r="F100" s="23">
        <v>0.0003</v>
      </c>
      <c r="G100" s="38">
        <v>0</v>
      </c>
      <c r="H100" s="41"/>
      <c r="I100" s="40"/>
      <c r="J100" s="40"/>
    </row>
    <row r="101" spans="1:10" ht="12.75">
      <c r="A101" s="48" t="s">
        <v>53</v>
      </c>
      <c r="B101" s="47">
        <v>208968</v>
      </c>
      <c r="C101" s="23">
        <v>0.00317</v>
      </c>
      <c r="D101" s="27">
        <v>0.00553</v>
      </c>
      <c r="E101" s="23">
        <v>0</v>
      </c>
      <c r="F101" s="23">
        <v>0.00133</v>
      </c>
      <c r="G101" s="38">
        <v>0</v>
      </c>
      <c r="H101" s="41"/>
      <c r="I101" s="40"/>
      <c r="J101" s="40"/>
    </row>
    <row r="102" spans="1:10" ht="12.75">
      <c r="A102" s="35" t="s">
        <v>21</v>
      </c>
      <c r="B102" s="7">
        <v>75070</v>
      </c>
      <c r="C102" s="42">
        <v>7.76</v>
      </c>
      <c r="D102" s="40">
        <v>8.36</v>
      </c>
      <c r="E102" s="40">
        <v>2.79</v>
      </c>
      <c r="F102" s="40">
        <v>2.01</v>
      </c>
      <c r="G102" s="91">
        <v>0.67</v>
      </c>
      <c r="H102" s="27"/>
      <c r="I102" s="27"/>
      <c r="J102" s="23"/>
    </row>
    <row r="103" spans="1:10" ht="12.75">
      <c r="A103" s="22" t="s">
        <v>22</v>
      </c>
      <c r="B103" s="7">
        <v>107028</v>
      </c>
      <c r="C103" s="42">
        <v>7.78</v>
      </c>
      <c r="D103" s="23">
        <v>5.14</v>
      </c>
      <c r="E103" s="23">
        <v>2.63</v>
      </c>
      <c r="F103" s="23">
        <v>1.23</v>
      </c>
      <c r="G103" s="38">
        <v>0.631</v>
      </c>
      <c r="H103" s="27"/>
      <c r="I103" s="27"/>
      <c r="J103" s="23"/>
    </row>
    <row r="104" spans="1:10" ht="12.75">
      <c r="A104" s="34" t="s">
        <v>16</v>
      </c>
      <c r="B104" s="7">
        <v>7664417</v>
      </c>
      <c r="C104" s="23" t="s">
        <v>29</v>
      </c>
      <c r="D104" s="23" t="s">
        <v>29</v>
      </c>
      <c r="E104" s="23" t="s">
        <v>29</v>
      </c>
      <c r="F104" s="23" t="s">
        <v>29</v>
      </c>
      <c r="G104" s="38" t="s">
        <v>29</v>
      </c>
      <c r="H104" s="27"/>
      <c r="I104" s="27"/>
      <c r="J104" s="23"/>
    </row>
    <row r="105" spans="1:10" ht="12.75">
      <c r="A105" s="48" t="s">
        <v>54</v>
      </c>
      <c r="B105" s="47">
        <v>120127</v>
      </c>
      <c r="C105" s="23">
        <v>0.000718</v>
      </c>
      <c r="D105" s="23">
        <v>0</v>
      </c>
      <c r="E105" s="23">
        <v>0</v>
      </c>
      <c r="F105" s="23">
        <v>0</v>
      </c>
      <c r="G105" s="38">
        <v>0</v>
      </c>
      <c r="H105" s="27"/>
      <c r="I105" s="27"/>
      <c r="J105" s="23"/>
    </row>
    <row r="106" spans="1:10" ht="12.75">
      <c r="A106" s="22" t="s">
        <v>55</v>
      </c>
      <c r="B106" s="7">
        <v>56553</v>
      </c>
      <c r="C106" s="23">
        <v>0.000336</v>
      </c>
      <c r="D106" s="23">
        <v>0</v>
      </c>
      <c r="E106" s="23">
        <v>0</v>
      </c>
      <c r="F106" s="23">
        <v>0</v>
      </c>
      <c r="G106" s="38">
        <v>0</v>
      </c>
      <c r="H106" s="27"/>
      <c r="I106" s="27"/>
      <c r="J106" s="23"/>
    </row>
    <row r="107" spans="1:10" ht="12.75">
      <c r="A107" s="22" t="s">
        <v>12</v>
      </c>
      <c r="B107" s="7">
        <v>71432</v>
      </c>
      <c r="C107" s="44">
        <v>1.94</v>
      </c>
      <c r="D107" s="23">
        <v>0.44</v>
      </c>
      <c r="E107" s="23">
        <v>1.58</v>
      </c>
      <c r="F107" s="23">
        <v>0.106</v>
      </c>
      <c r="G107" s="38">
        <v>0.379</v>
      </c>
      <c r="H107" s="27"/>
      <c r="I107" s="27"/>
      <c r="J107" s="23"/>
    </row>
    <row r="108" spans="1:10" ht="12.75">
      <c r="A108" s="22" t="s">
        <v>56</v>
      </c>
      <c r="B108" s="7">
        <v>50328</v>
      </c>
      <c r="C108" s="44">
        <v>5.68E-06</v>
      </c>
      <c r="D108" s="25">
        <v>0</v>
      </c>
      <c r="E108" s="50">
        <v>0</v>
      </c>
      <c r="F108" s="25">
        <v>0</v>
      </c>
      <c r="G108" s="92">
        <v>0</v>
      </c>
      <c r="H108" s="27"/>
      <c r="I108" s="27"/>
      <c r="J108" s="23"/>
    </row>
    <row r="109" spans="1:10" ht="12.75">
      <c r="A109" s="22" t="s">
        <v>57</v>
      </c>
      <c r="B109" s="7">
        <v>205992</v>
      </c>
      <c r="C109" s="44">
        <v>8.51E-06</v>
      </c>
      <c r="D109" s="23">
        <v>0.000166</v>
      </c>
      <c r="E109" s="50">
        <v>0</v>
      </c>
      <c r="F109" s="50">
        <v>3.98E-05</v>
      </c>
      <c r="G109" s="92">
        <v>0</v>
      </c>
      <c r="H109" s="27"/>
      <c r="I109" s="27"/>
      <c r="J109" s="23"/>
    </row>
    <row r="110" spans="1:10" ht="12.75">
      <c r="A110" s="48" t="s">
        <v>58</v>
      </c>
      <c r="B110" s="47">
        <v>192972</v>
      </c>
      <c r="C110" s="44">
        <v>2.34E-05</v>
      </c>
      <c r="D110" s="27">
        <v>0.000415</v>
      </c>
      <c r="E110" s="50">
        <v>0</v>
      </c>
      <c r="F110" s="50">
        <v>9.96E-05</v>
      </c>
      <c r="G110" s="92">
        <v>0</v>
      </c>
      <c r="H110" s="27"/>
      <c r="I110" s="27"/>
      <c r="J110" s="23"/>
    </row>
    <row r="111" spans="1:10" ht="12.75">
      <c r="A111" s="48" t="s">
        <v>59</v>
      </c>
      <c r="B111" s="47">
        <v>191242</v>
      </c>
      <c r="C111" s="44">
        <v>2.48E-05</v>
      </c>
      <c r="D111" s="27">
        <v>0.000414</v>
      </c>
      <c r="E111" s="50">
        <v>0</v>
      </c>
      <c r="F111" s="50">
        <v>9.94E-05</v>
      </c>
      <c r="G111" s="92">
        <v>0</v>
      </c>
      <c r="H111" s="27"/>
      <c r="I111" s="27"/>
      <c r="J111" s="23"/>
    </row>
    <row r="112" spans="1:10" ht="12.75">
      <c r="A112" s="22" t="s">
        <v>60</v>
      </c>
      <c r="B112" s="7">
        <v>207089</v>
      </c>
      <c r="C112" s="44">
        <v>4.26E-06</v>
      </c>
      <c r="D112" s="50">
        <v>0</v>
      </c>
      <c r="E112" s="50">
        <v>0</v>
      </c>
      <c r="F112" s="50">
        <v>0</v>
      </c>
      <c r="G112" s="92">
        <v>0</v>
      </c>
      <c r="H112" s="27"/>
      <c r="I112" s="27"/>
      <c r="J112" s="23"/>
    </row>
    <row r="113" spans="1:10" ht="12.75">
      <c r="A113" s="48" t="s">
        <v>61</v>
      </c>
      <c r="B113" s="47">
        <v>92524</v>
      </c>
      <c r="C113" s="44">
        <v>0.00395</v>
      </c>
      <c r="D113" s="27">
        <v>0.212</v>
      </c>
      <c r="E113" s="50">
        <v>0</v>
      </c>
      <c r="F113" s="50">
        <v>0.0509</v>
      </c>
      <c r="G113" s="92">
        <v>0</v>
      </c>
      <c r="H113" s="27"/>
      <c r="I113" s="27"/>
      <c r="J113" s="23"/>
    </row>
    <row r="114" spans="1:10" ht="12.75">
      <c r="A114" s="36" t="s">
        <v>31</v>
      </c>
      <c r="B114" s="80">
        <v>56235</v>
      </c>
      <c r="C114" s="23">
        <v>0.0607</v>
      </c>
      <c r="D114" s="49">
        <v>0.036699999999999997</v>
      </c>
      <c r="E114" s="23">
        <v>0.0177</v>
      </c>
      <c r="F114" s="23">
        <v>0.00881</v>
      </c>
      <c r="G114" s="38">
        <v>0.00425</v>
      </c>
      <c r="H114" s="27"/>
      <c r="I114" s="27"/>
      <c r="J114" s="23"/>
    </row>
    <row r="115" spans="1:10" ht="12.75">
      <c r="A115" s="22" t="s">
        <v>17</v>
      </c>
      <c r="B115" s="7">
        <v>108907</v>
      </c>
      <c r="C115" s="23">
        <v>0.0444</v>
      </c>
      <c r="D115" s="49">
        <v>0.0304</v>
      </c>
      <c r="E115" s="49">
        <v>0.0129</v>
      </c>
      <c r="F115" s="49">
        <v>0.0073</v>
      </c>
      <c r="G115" s="93">
        <v>0.0031</v>
      </c>
      <c r="H115" s="27"/>
      <c r="I115" s="27"/>
      <c r="J115" s="23"/>
    </row>
    <row r="116" spans="1:10" ht="12.75">
      <c r="A116" s="22" t="s">
        <v>62</v>
      </c>
      <c r="B116" s="7">
        <v>67663</v>
      </c>
      <c r="C116" s="49">
        <v>0.0471</v>
      </c>
      <c r="D116" s="49">
        <v>0.0285</v>
      </c>
      <c r="E116" s="49">
        <v>0.013699999999999999</v>
      </c>
      <c r="F116" s="49">
        <v>0.00684</v>
      </c>
      <c r="G116" s="93">
        <v>0.00329</v>
      </c>
      <c r="H116" s="27"/>
      <c r="I116" s="27"/>
      <c r="J116" s="23"/>
    </row>
    <row r="117" spans="1:10" ht="12.75">
      <c r="A117" s="22" t="s">
        <v>63</v>
      </c>
      <c r="B117" s="7">
        <v>218019</v>
      </c>
      <c r="C117" s="49">
        <v>0.000672</v>
      </c>
      <c r="D117" s="49">
        <v>0.0006929999999999999</v>
      </c>
      <c r="E117" s="23">
        <v>0</v>
      </c>
      <c r="F117" s="23">
        <v>0.000166</v>
      </c>
      <c r="G117" s="38">
        <v>0</v>
      </c>
      <c r="H117" s="27"/>
      <c r="I117" s="27"/>
      <c r="J117" s="23"/>
    </row>
    <row r="118" spans="1:10" ht="12.75">
      <c r="A118" s="48" t="s">
        <v>64</v>
      </c>
      <c r="B118" s="47">
        <v>110827</v>
      </c>
      <c r="C118" s="27">
        <v>0.308</v>
      </c>
      <c r="D118" s="23">
        <v>0</v>
      </c>
      <c r="E118" s="23">
        <v>0</v>
      </c>
      <c r="F118" s="23">
        <v>0</v>
      </c>
      <c r="G118" s="38">
        <v>0</v>
      </c>
      <c r="H118" s="27"/>
      <c r="I118" s="27"/>
      <c r="J118" s="23"/>
    </row>
    <row r="119" spans="1:10" ht="12.75">
      <c r="A119" s="98" t="s">
        <v>101</v>
      </c>
      <c r="B119" s="97">
        <v>106467</v>
      </c>
      <c r="C119" s="23" t="s">
        <v>29</v>
      </c>
      <c r="D119" s="23" t="s">
        <v>29</v>
      </c>
      <c r="E119" s="23" t="s">
        <v>29</v>
      </c>
      <c r="F119" s="23" t="s">
        <v>29</v>
      </c>
      <c r="G119" s="38" t="s">
        <v>29</v>
      </c>
      <c r="H119" s="27"/>
      <c r="I119" s="27"/>
      <c r="J119" s="23"/>
    </row>
    <row r="120" spans="1:10" ht="12.75">
      <c r="A120" s="22" t="s">
        <v>13</v>
      </c>
      <c r="B120" s="7">
        <v>100414</v>
      </c>
      <c r="C120" s="49">
        <v>0.108</v>
      </c>
      <c r="D120" s="49">
        <v>0.039700000000000006</v>
      </c>
      <c r="E120" s="49">
        <v>0.0248</v>
      </c>
      <c r="F120" s="49">
        <v>0.00953</v>
      </c>
      <c r="G120" s="93">
        <v>0.00595</v>
      </c>
      <c r="H120" s="27"/>
      <c r="I120" s="27"/>
      <c r="J120" s="23"/>
    </row>
    <row r="121" spans="1:10" ht="12.75">
      <c r="A121" s="36" t="s">
        <v>118</v>
      </c>
      <c r="B121" s="39">
        <v>75003</v>
      </c>
      <c r="C121" s="49">
        <v>0</v>
      </c>
      <c r="D121" s="49">
        <v>0.0018700000000000001</v>
      </c>
      <c r="E121" s="49">
        <v>0</v>
      </c>
      <c r="F121" s="49">
        <v>0.0004488</v>
      </c>
      <c r="G121" s="49">
        <v>0</v>
      </c>
      <c r="H121" s="27"/>
      <c r="I121" s="27"/>
      <c r="J121" s="23"/>
    </row>
    <row r="122" spans="1:10" ht="12.75">
      <c r="A122" s="22" t="s">
        <v>65</v>
      </c>
      <c r="B122" s="7">
        <v>106934</v>
      </c>
      <c r="C122" s="49">
        <v>0.07339999999999999</v>
      </c>
      <c r="D122" s="49">
        <v>0.0443</v>
      </c>
      <c r="E122" s="49">
        <v>0.0213</v>
      </c>
      <c r="F122" s="49">
        <v>0.0106</v>
      </c>
      <c r="G122" s="93">
        <v>0.00511</v>
      </c>
      <c r="H122" s="27"/>
      <c r="I122" s="27"/>
      <c r="J122" s="23"/>
    </row>
    <row r="123" spans="1:10" ht="12.75">
      <c r="A123" s="127" t="s">
        <v>117</v>
      </c>
      <c r="B123" s="77">
        <v>107062</v>
      </c>
      <c r="C123" s="27">
        <v>0.0422</v>
      </c>
      <c r="D123" s="157">
        <v>0.0236</v>
      </c>
      <c r="E123" s="158">
        <v>0.011300000000000001</v>
      </c>
      <c r="F123" s="157">
        <v>0.005664</v>
      </c>
      <c r="G123" s="158">
        <v>0.002712</v>
      </c>
      <c r="H123" s="27"/>
      <c r="I123" s="27"/>
      <c r="J123" s="23"/>
    </row>
    <row r="124" spans="1:10" ht="12.75">
      <c r="A124" s="48" t="s">
        <v>36</v>
      </c>
      <c r="B124" s="47">
        <v>206440</v>
      </c>
      <c r="C124" s="27">
        <v>0.000361</v>
      </c>
      <c r="D124" s="27">
        <v>0.0011099999999999999</v>
      </c>
      <c r="E124" s="23">
        <v>0</v>
      </c>
      <c r="F124" s="23">
        <v>0.000266</v>
      </c>
      <c r="G124" s="38">
        <v>0</v>
      </c>
      <c r="H124" s="27"/>
      <c r="I124" s="27"/>
      <c r="J124" s="23"/>
    </row>
    <row r="125" spans="1:10" ht="12.75">
      <c r="A125" s="48" t="s">
        <v>66</v>
      </c>
      <c r="B125" s="47">
        <v>86737</v>
      </c>
      <c r="C125" s="27">
        <v>0.0016899999999999999</v>
      </c>
      <c r="D125" s="27">
        <v>0.00567</v>
      </c>
      <c r="E125" s="23">
        <v>0</v>
      </c>
      <c r="F125" s="23">
        <v>0.00136</v>
      </c>
      <c r="G125" s="38">
        <v>0</v>
      </c>
      <c r="H125" s="27"/>
      <c r="I125" s="27"/>
      <c r="J125" s="23"/>
    </row>
    <row r="126" spans="1:10" ht="12.75">
      <c r="A126" s="22" t="s">
        <v>11</v>
      </c>
      <c r="B126" s="7">
        <v>50000</v>
      </c>
      <c r="C126" s="49">
        <v>55.2</v>
      </c>
      <c r="D126" s="49">
        <v>52.8</v>
      </c>
      <c r="E126" s="49">
        <v>20.5</v>
      </c>
      <c r="F126" s="49">
        <v>12.7</v>
      </c>
      <c r="G126" s="93">
        <v>4.92</v>
      </c>
      <c r="H126" s="27"/>
      <c r="I126" s="27"/>
      <c r="J126" s="23"/>
    </row>
    <row r="127" spans="1:10" ht="12.75">
      <c r="A127" s="22" t="s">
        <v>120</v>
      </c>
      <c r="B127" s="7">
        <v>110543</v>
      </c>
      <c r="C127" s="49">
        <v>0.445</v>
      </c>
      <c r="D127" s="49">
        <v>1.11</v>
      </c>
      <c r="E127" s="23">
        <v>0</v>
      </c>
      <c r="F127" s="23">
        <v>0.266</v>
      </c>
      <c r="G127" s="38">
        <v>0</v>
      </c>
      <c r="H127" s="27"/>
      <c r="I127" s="27"/>
      <c r="J127" s="23"/>
    </row>
    <row r="128" spans="1:10" ht="12.75">
      <c r="A128" s="22" t="s">
        <v>102</v>
      </c>
      <c r="B128" s="7">
        <v>7647010</v>
      </c>
      <c r="C128" s="23" t="s">
        <v>29</v>
      </c>
      <c r="D128" s="23" t="s">
        <v>29</v>
      </c>
      <c r="E128" s="23" t="s">
        <v>29</v>
      </c>
      <c r="F128" s="23" t="s">
        <v>29</v>
      </c>
      <c r="G128" s="38" t="s">
        <v>29</v>
      </c>
      <c r="H128" s="27"/>
      <c r="I128" s="27"/>
      <c r="J128" s="23"/>
    </row>
    <row r="129" spans="1:10" ht="12.75">
      <c r="A129" s="22" t="s">
        <v>18</v>
      </c>
      <c r="B129" s="7">
        <v>7783064</v>
      </c>
      <c r="C129" s="23" t="s">
        <v>29</v>
      </c>
      <c r="D129" s="23" t="s">
        <v>29</v>
      </c>
      <c r="E129" s="23" t="s">
        <v>29</v>
      </c>
      <c r="F129" s="23" t="s">
        <v>29</v>
      </c>
      <c r="G129" s="38" t="s">
        <v>29</v>
      </c>
      <c r="H129" s="27"/>
      <c r="I129" s="27"/>
      <c r="J129" s="23"/>
    </row>
    <row r="130" spans="1:10" ht="12.75">
      <c r="A130" s="22" t="s">
        <v>70</v>
      </c>
      <c r="B130" s="7">
        <v>193395</v>
      </c>
      <c r="C130" s="49">
        <v>9.93E-06</v>
      </c>
      <c r="D130" s="23">
        <v>0</v>
      </c>
      <c r="E130" s="23">
        <v>0</v>
      </c>
      <c r="F130" s="23">
        <v>0</v>
      </c>
      <c r="G130" s="38">
        <v>0</v>
      </c>
      <c r="H130" s="27"/>
      <c r="I130" s="27"/>
      <c r="J130" s="23"/>
    </row>
    <row r="131" spans="1:10" ht="12.75">
      <c r="A131" s="164" t="s">
        <v>119</v>
      </c>
      <c r="B131" s="160">
        <v>78842</v>
      </c>
      <c r="C131" s="49">
        <v>0.437</v>
      </c>
      <c r="D131" s="23">
        <v>0.101</v>
      </c>
      <c r="E131" s="23">
        <v>0.048600000000000004</v>
      </c>
      <c r="F131" s="23">
        <v>0.02424</v>
      </c>
      <c r="G131" s="38">
        <v>0.011664</v>
      </c>
      <c r="H131" s="27"/>
      <c r="I131" s="27"/>
      <c r="J131" s="23"/>
    </row>
    <row r="132" spans="1:10" ht="12.75">
      <c r="A132" s="22" t="s">
        <v>71</v>
      </c>
      <c r="B132" s="7">
        <v>67561</v>
      </c>
      <c r="C132" s="49">
        <v>2.48</v>
      </c>
      <c r="D132" s="49">
        <v>2.5</v>
      </c>
      <c r="E132" s="49">
        <v>3.06</v>
      </c>
      <c r="F132" s="49">
        <v>0.6</v>
      </c>
      <c r="G132" s="93">
        <v>0.734</v>
      </c>
      <c r="H132" s="27"/>
      <c r="I132" s="27"/>
      <c r="J132" s="23"/>
    </row>
    <row r="133" spans="1:10" ht="12.75">
      <c r="A133" s="22" t="s">
        <v>72</v>
      </c>
      <c r="B133" s="7">
        <v>75092</v>
      </c>
      <c r="C133" s="49">
        <v>0.147</v>
      </c>
      <c r="D133" s="49">
        <v>0.02</v>
      </c>
      <c r="E133" s="49">
        <v>0.0412</v>
      </c>
      <c r="F133" s="49">
        <v>0.0048</v>
      </c>
      <c r="G133" s="93">
        <v>0.00989</v>
      </c>
      <c r="H133" s="27"/>
      <c r="I133" s="27"/>
      <c r="J133" s="23"/>
    </row>
    <row r="134" spans="1:10" ht="12.75">
      <c r="A134" s="22" t="s">
        <v>103</v>
      </c>
      <c r="B134" s="7">
        <v>78933</v>
      </c>
      <c r="C134" s="23" t="s">
        <v>29</v>
      </c>
      <c r="D134" s="23" t="s">
        <v>29</v>
      </c>
      <c r="E134" s="23" t="s">
        <v>29</v>
      </c>
      <c r="F134" s="23" t="s">
        <v>29</v>
      </c>
      <c r="G134" s="38" t="s">
        <v>29</v>
      </c>
      <c r="H134" s="27"/>
      <c r="I134" s="27"/>
      <c r="J134" s="23"/>
    </row>
    <row r="135" spans="1:10" ht="12.75">
      <c r="A135" s="22" t="s">
        <v>23</v>
      </c>
      <c r="B135" s="7">
        <v>91203</v>
      </c>
      <c r="C135" s="49">
        <v>0.0963</v>
      </c>
      <c r="D135" s="49">
        <v>0.07440000000000001</v>
      </c>
      <c r="E135" s="49">
        <v>0.0971</v>
      </c>
      <c r="F135" s="49">
        <v>0.0179</v>
      </c>
      <c r="G135" s="93">
        <v>0.0233</v>
      </c>
      <c r="H135" s="27"/>
      <c r="I135" s="27"/>
      <c r="J135" s="23"/>
    </row>
    <row r="136" spans="1:10" ht="12.75">
      <c r="A136" s="22" t="s">
        <v>85</v>
      </c>
      <c r="B136" s="7">
        <v>1151</v>
      </c>
      <c r="C136" s="49">
        <v>0.0347</v>
      </c>
      <c r="D136" s="49">
        <v>0.00775</v>
      </c>
      <c r="E136" s="49">
        <v>0.0439</v>
      </c>
      <c r="F136" s="49">
        <v>0.00186</v>
      </c>
      <c r="G136" s="93">
        <v>0.0105</v>
      </c>
      <c r="H136" s="27"/>
      <c r="I136" s="27"/>
      <c r="J136" s="23"/>
    </row>
    <row r="137" spans="1:10" ht="12.75">
      <c r="A137" s="22" t="s">
        <v>19</v>
      </c>
      <c r="B137" s="7">
        <v>127184</v>
      </c>
      <c r="C137" s="23" t="s">
        <v>29</v>
      </c>
      <c r="D137" s="23" t="s">
        <v>29</v>
      </c>
      <c r="E137" s="23" t="s">
        <v>29</v>
      </c>
      <c r="F137" s="23" t="s">
        <v>29</v>
      </c>
      <c r="G137" s="38" t="s">
        <v>29</v>
      </c>
      <c r="H137" s="27"/>
      <c r="I137" s="27"/>
      <c r="J137" s="23"/>
    </row>
    <row r="138" spans="1:10" ht="12.75">
      <c r="A138" s="48" t="s">
        <v>68</v>
      </c>
      <c r="B138" s="47">
        <v>198550</v>
      </c>
      <c r="C138" s="27">
        <v>4.97E-06</v>
      </c>
      <c r="D138" s="23">
        <v>0</v>
      </c>
      <c r="E138" s="23">
        <v>0</v>
      </c>
      <c r="F138" s="23">
        <v>0</v>
      </c>
      <c r="G138" s="38">
        <v>0</v>
      </c>
      <c r="H138" s="27"/>
      <c r="I138" s="27"/>
      <c r="J138" s="23"/>
    </row>
    <row r="139" spans="1:10" ht="12.75">
      <c r="A139" s="37" t="s">
        <v>35</v>
      </c>
      <c r="B139" s="79">
        <v>85018</v>
      </c>
      <c r="C139" s="27">
        <v>0.00353</v>
      </c>
      <c r="D139" s="27">
        <v>0.0104</v>
      </c>
      <c r="E139" s="23">
        <v>0</v>
      </c>
      <c r="F139" s="23">
        <v>0.0025</v>
      </c>
      <c r="G139" s="38">
        <v>0</v>
      </c>
      <c r="H139" s="27"/>
      <c r="I139" s="27"/>
      <c r="J139" s="23"/>
    </row>
    <row r="140" spans="1:10" ht="12.75">
      <c r="A140" s="36" t="s">
        <v>33</v>
      </c>
      <c r="B140" s="80">
        <v>108952</v>
      </c>
      <c r="C140" s="49">
        <v>0.0421</v>
      </c>
      <c r="D140" s="49">
        <v>0.024</v>
      </c>
      <c r="E140" s="23">
        <v>0</v>
      </c>
      <c r="F140" s="23">
        <v>0.00576</v>
      </c>
      <c r="G140" s="38">
        <v>0</v>
      </c>
      <c r="H140" s="27"/>
      <c r="I140" s="27"/>
      <c r="J140" s="23"/>
    </row>
    <row r="141" spans="1:10" ht="12.75">
      <c r="A141" s="48" t="s">
        <v>69</v>
      </c>
      <c r="B141" s="47">
        <v>129000</v>
      </c>
      <c r="C141" s="23">
        <v>0.000584</v>
      </c>
      <c r="D141" s="23">
        <v>0.0013599999999999999</v>
      </c>
      <c r="E141" s="23">
        <v>0</v>
      </c>
      <c r="F141" s="23">
        <v>0.000326</v>
      </c>
      <c r="G141" s="38">
        <v>0</v>
      </c>
      <c r="H141" s="27"/>
      <c r="I141" s="27"/>
      <c r="J141" s="23"/>
    </row>
    <row r="142" spans="1:10" ht="12.75">
      <c r="A142" s="36" t="s">
        <v>32</v>
      </c>
      <c r="B142" s="80">
        <v>100425</v>
      </c>
      <c r="C142" s="23">
        <v>0.054799999999999995</v>
      </c>
      <c r="D142" s="23">
        <v>0.0236</v>
      </c>
      <c r="E142" s="23">
        <v>0.011899999999999999</v>
      </c>
      <c r="F142" s="23">
        <v>0.00566</v>
      </c>
      <c r="G142" s="38">
        <v>0.00286</v>
      </c>
      <c r="H142" s="27"/>
      <c r="I142" s="27"/>
      <c r="J142" s="23"/>
    </row>
    <row r="143" spans="1:10" ht="12.75">
      <c r="A143" s="22" t="s">
        <v>14</v>
      </c>
      <c r="B143" s="7">
        <v>108883</v>
      </c>
      <c r="C143" s="42">
        <v>0.963</v>
      </c>
      <c r="D143" s="43">
        <v>0.408</v>
      </c>
      <c r="E143" s="43">
        <v>0.558</v>
      </c>
      <c r="F143" s="43">
        <v>0.0979</v>
      </c>
      <c r="G143" s="94">
        <v>0.134</v>
      </c>
      <c r="H143" s="27"/>
      <c r="I143" s="27"/>
      <c r="J143" s="23"/>
    </row>
    <row r="144" spans="1:10" ht="12.75">
      <c r="A144" s="22" t="s">
        <v>104</v>
      </c>
      <c r="B144" s="7">
        <v>79016</v>
      </c>
      <c r="C144" s="23" t="s">
        <v>29</v>
      </c>
      <c r="D144" s="23" t="s">
        <v>29</v>
      </c>
      <c r="E144" s="23" t="s">
        <v>29</v>
      </c>
      <c r="F144" s="23" t="s">
        <v>29</v>
      </c>
      <c r="G144" s="38" t="s">
        <v>29</v>
      </c>
      <c r="H144" s="27"/>
      <c r="I144" s="27"/>
      <c r="J144" s="23"/>
    </row>
    <row r="145" spans="1:10" ht="12.75">
      <c r="A145" s="22" t="s">
        <v>73</v>
      </c>
      <c r="B145" s="7">
        <v>75014</v>
      </c>
      <c r="C145" s="42">
        <v>0.0247</v>
      </c>
      <c r="D145" s="43">
        <v>0.0149</v>
      </c>
      <c r="E145" s="43">
        <v>0.00718</v>
      </c>
      <c r="F145" s="43">
        <v>0.00358</v>
      </c>
      <c r="G145" s="94">
        <v>0.00172</v>
      </c>
      <c r="H145" s="27"/>
      <c r="I145" s="27"/>
      <c r="J145" s="23"/>
    </row>
    <row r="146" spans="1:10" ht="13.5" thickBot="1">
      <c r="A146" s="24" t="s">
        <v>15</v>
      </c>
      <c r="B146" s="8">
        <v>1330207</v>
      </c>
      <c r="C146" s="45">
        <v>0.268</v>
      </c>
      <c r="D146" s="45">
        <v>0.184</v>
      </c>
      <c r="E146" s="45">
        <v>0.195</v>
      </c>
      <c r="F146" s="45">
        <v>0.0442</v>
      </c>
      <c r="G146" s="95">
        <v>0.0468</v>
      </c>
      <c r="H146" s="23"/>
      <c r="I146" s="23"/>
      <c r="J146" s="23"/>
    </row>
    <row r="147" spans="1:7" ht="12.75">
      <c r="A147" s="65" t="s">
        <v>81</v>
      </c>
      <c r="C147" s="66">
        <v>0.3954</v>
      </c>
      <c r="D147" s="67">
        <v>0.38881</v>
      </c>
      <c r="E147" s="67">
        <v>0.09885</v>
      </c>
      <c r="F147" s="67" t="s">
        <v>94</v>
      </c>
      <c r="G147" s="67" t="s">
        <v>94</v>
      </c>
    </row>
    <row r="148" spans="1:9" ht="12.75">
      <c r="A148" s="190" t="s">
        <v>116</v>
      </c>
      <c r="B148" s="191"/>
      <c r="C148" s="191"/>
      <c r="D148" s="191"/>
      <c r="E148" s="191"/>
      <c r="F148" s="191"/>
      <c r="G148" s="191"/>
      <c r="H148" s="191"/>
      <c r="I148" s="192"/>
    </row>
    <row r="149" ht="13.5" thickBot="1"/>
    <row r="150" ht="13.5" thickBot="1">
      <c r="B150" s="74" t="s">
        <v>91</v>
      </c>
    </row>
    <row r="151" ht="13.5" thickBot="1">
      <c r="B151" s="89" t="s">
        <v>92</v>
      </c>
    </row>
    <row r="152" ht="13.5" thickBot="1">
      <c r="B152" s="89" t="s">
        <v>93</v>
      </c>
    </row>
  </sheetData>
  <sheetProtection/>
  <mergeCells count="39">
    <mergeCell ref="K8:M14"/>
    <mergeCell ref="B1:H1"/>
    <mergeCell ref="B2:H2"/>
    <mergeCell ref="D18:D21"/>
    <mergeCell ref="B3:C3"/>
    <mergeCell ref="G3:H3"/>
    <mergeCell ref="E18:E21"/>
    <mergeCell ref="D7:H7"/>
    <mergeCell ref="D8:H10"/>
    <mergeCell ref="J18:J21"/>
    <mergeCell ref="A148:I148"/>
    <mergeCell ref="I87:I90"/>
    <mergeCell ref="D11:H14"/>
    <mergeCell ref="A87:A90"/>
    <mergeCell ref="B87:B90"/>
    <mergeCell ref="C87:C90"/>
    <mergeCell ref="D87:D90"/>
    <mergeCell ref="G18:G21"/>
    <mergeCell ref="C18:C21"/>
    <mergeCell ref="B18:B21"/>
    <mergeCell ref="H87:H90"/>
    <mergeCell ref="A84:I84"/>
    <mergeCell ref="A83:I83"/>
    <mergeCell ref="D15:E15"/>
    <mergeCell ref="G15:H15"/>
    <mergeCell ref="F18:F21"/>
    <mergeCell ref="A18:A21"/>
    <mergeCell ref="F87:F90"/>
    <mergeCell ref="G87:G90"/>
    <mergeCell ref="N18:N21"/>
    <mergeCell ref="O18:O21"/>
    <mergeCell ref="P18:P21"/>
    <mergeCell ref="Q18:Q21"/>
    <mergeCell ref="R18:R21"/>
    <mergeCell ref="J87:J90"/>
    <mergeCell ref="A80:K82"/>
    <mergeCell ref="H18:H21"/>
    <mergeCell ref="I18:I21"/>
    <mergeCell ref="E87:E90"/>
  </mergeCells>
  <conditionalFormatting sqref="C147 C91:J94 H95:J95 C98:J120 H97:J97 H123:J123 C96:J96 C122:J122 H121:J121 C124:J146 C22:J77">
    <cfRule type="cellIs" priority="6" dxfId="0" operator="greaterThan" stopIfTrue="1">
      <formula>0</formula>
    </cfRule>
  </conditionalFormatting>
  <conditionalFormatting sqref="N22:R77">
    <cfRule type="cellIs" priority="5" dxfId="2" operator="equal" stopIfTrue="1">
      <formula>0</formula>
    </cfRule>
  </conditionalFormatting>
  <conditionalFormatting sqref="C95:G95">
    <cfRule type="cellIs" priority="4" dxfId="0" operator="greaterThan" stopIfTrue="1">
      <formula>0</formula>
    </cfRule>
  </conditionalFormatting>
  <conditionalFormatting sqref="C97:G97">
    <cfRule type="cellIs" priority="3" dxfId="0" operator="greaterThan" stopIfTrue="1">
      <formula>0</formula>
    </cfRule>
  </conditionalFormatting>
  <conditionalFormatting sqref="C123:G123">
    <cfRule type="cellIs" priority="2" dxfId="0" operator="greaterThan" stopIfTrue="1">
      <formula>0</formula>
    </cfRule>
  </conditionalFormatting>
  <conditionalFormatting sqref="C121:G121">
    <cfRule type="cellIs" priority="1" dxfId="0" operator="greaterThan" stopIfTrue="1">
      <formula>0</formula>
    </cfRule>
  </conditionalFormatting>
  <dataValidations count="2">
    <dataValidation type="list" allowBlank="1" showInputMessage="1" showErrorMessage="1" sqref="B11">
      <formula1>$B$151:$B$152</formula1>
    </dataValidation>
    <dataValidation type="list" allowBlank="1" showInputMessage="1" showErrorMessage="1" sqref="I9">
      <formula1>$J$10:$J$14</formula1>
    </dataValidation>
  </dataValidations>
  <printOptions gridLines="1"/>
  <pageMargins left="0.75" right="0.75" top="1" bottom="1" header="0.5" footer="0.5"/>
  <pageSetup blackAndWhite="1" fitToHeight="1" fitToWidth="1" horizontalDpi="600" verticalDpi="600" orientation="portrait" scale="5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2011-05-12T22:24:45Z</cp:lastPrinted>
  <dcterms:created xsi:type="dcterms:W3CDTF">2009-10-30T20:24:14Z</dcterms:created>
  <dcterms:modified xsi:type="dcterms:W3CDTF">2020-02-26T15:47:44Z</dcterms:modified>
  <cp:category/>
  <cp:version/>
  <cp:contentType/>
  <cp:contentStatus/>
</cp:coreProperties>
</file>